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drawings/drawing5.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6.xml" ContentType="application/vnd.openxmlformats-officedocument.drawing+xml"/>
  <Override PartName="/xl/comments3.xml" ContentType="application/vnd.openxmlformats-officedocument.spreadsheetml.comments+xml"/>
  <Override PartName="/xl/charts/chart4.xml" ContentType="application/vnd.openxmlformats-officedocument.drawingml.chart+xml"/>
  <Override PartName="/xl/drawings/drawing7.xml" ContentType="application/vnd.openxmlformats-officedocument.drawing+xml"/>
  <Override PartName="/xl/comments4.xml" ContentType="application/vnd.openxmlformats-officedocument.spreadsheetml.comments+xml"/>
  <Override PartName="/xl/charts/chart5.xml" ContentType="application/vnd.openxmlformats-officedocument.drawingml.chart+xml"/>
  <Override PartName="/xl/charts/chart6.xml" ContentType="application/vnd.openxmlformats-officedocument.drawingml.chart+xml"/>
  <Override PartName="/xl/drawings/drawing8.xml" ContentType="application/vnd.openxmlformats-officedocument.drawing+xml"/>
  <Override PartName="/xl/comments5.xml" ContentType="application/vnd.openxmlformats-officedocument.spreadsheetml.comments+xml"/>
  <Override PartName="/xl/charts/chart7.xml" ContentType="application/vnd.openxmlformats-officedocument.drawingml.chart+xml"/>
  <Override PartName="/xl/drawings/drawing9.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10.xml" ContentType="application/vnd.openxmlformats-officedocument.drawing+xml"/>
  <Override PartName="/xl/calcChain.xml" ContentType="application/vnd.openxmlformats-officedocument.spreadsheetml.calcChain+xml"/>
  <Override PartName="/xl/attachedToolbars.bin" ContentType="application/vnd.ms-excel.attachedToolbars"/>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329"/>
  <workbookPr codeName="ThisWorkbook"/>
  <mc:AlternateContent xmlns:mc="http://schemas.openxmlformats.org/markup-compatibility/2006">
    <mc:Choice Requires="x15">
      <x15ac:absPath xmlns:x15ac="http://schemas.microsoft.com/office/spreadsheetml/2010/11/ac" url="C:\Dropbox\Dropbox (Viamap)\ViaMap_Gemensam\Public\"/>
    </mc:Choice>
  </mc:AlternateContent>
  <bookViews>
    <workbookView xWindow="0" yWindow="0" windowWidth="28800" windowHeight="12210" tabRatio="892"/>
  </bookViews>
  <sheets>
    <sheet name="Karta" sheetId="33" r:id="rId1"/>
    <sheet name="Antal lägenheter" sheetId="8" r:id="rId2"/>
    <sheet name="Flyttströmmar" sheetId="10" r:id="rId3"/>
    <sheet name="Befolkningsmängd" sheetId="11" r:id="rId4"/>
    <sheet name="Befolkningsutveckling" sheetId="12" r:id="rId5"/>
    <sheet name="Disponibel inkomst" sheetId="14" r:id="rId6"/>
    <sheet name="Arbetsmarknad" sheetId="15" r:id="rId7"/>
    <sheet name="Utbildning" sheetId="16" r:id="rId8"/>
    <sheet name="Fordon" sheetId="41" r:id="rId9"/>
    <sheet name="SCBdefinitioner" sheetId="36" r:id="rId10"/>
    <sheet name="Metadata" sheetId="42" state="hidden" r:id="rId11"/>
    <sheet name="Selektion" sheetId="43" state="hidden" r:id="rId12"/>
    <sheet name="SCBData" sheetId="38" state="hidden" r:id="rId13"/>
  </sheets>
  <definedNames>
    <definedName name="__bookmark_1">SCBData!$A$2:$F$11,SCBData!$A$1:$F$11</definedName>
    <definedName name="__bookmark_10">SCBData!$A$79:$D$88,SCBData!$A$78:$D$88</definedName>
    <definedName name="__bookmark_11">SCBData!$A$90:$F$103,SCBData!$A$89:$F$103</definedName>
    <definedName name="__bookmark_12">SCBData!$A$104:$B$115,SCBData!$A$104:$B$115</definedName>
    <definedName name="__bookmark_13">SCBData!$A$116:$B$127,SCBData!$A$116:$B$127</definedName>
    <definedName name="__bookmark_14">SCBData!$A$128:$B$139,SCBData!$A$128:$B$139</definedName>
    <definedName name="__bookmark_15">SCBData!$A$140:$C$178,SCBData!$A$140:$C$178</definedName>
    <definedName name="__bookmark_16">SCBData!$A$179:$C$222,SCBData!$A$179:$C$217</definedName>
    <definedName name="__bookmark_17">SCBData!$A$223:$C$255,SCBData!$A$218:$B$222</definedName>
    <definedName name="__bookmark_18">SCBData!$A$256:$C$288,SCBData!$A$223:$C$255</definedName>
    <definedName name="__bookmark_19">SCBData!$A$289:$B$311,SCBData!$A$256:$C$288</definedName>
    <definedName name="__bookmark_2">SCBData!$A$13:$T$18,SCBData!$A$12:$T$18</definedName>
    <definedName name="__bookmark_20">SCBData!$A$312:$B$334,SCBData!$A$289:$B$311</definedName>
    <definedName name="__bookmark_21">SCBData!$A$312:$B$334</definedName>
    <definedName name="__bookmark_3">SCBData!$A$20:$T$26,SCBData!$A$19:$T$26</definedName>
    <definedName name="__bookmark_4">SCBData!$A$28:$T$34,SCBData!$A$27:$T$34</definedName>
    <definedName name="__bookmark_5">SCBData!$A$36:$M$45,SCBData!$A$35:$M$45</definedName>
    <definedName name="__bookmark_6">SCBData!$A$47:$F$52,SCBData!$A$46:$F$52</definedName>
    <definedName name="__bookmark_7">SCBData!$A$54:$H$59,SCBData!$A$53:$H$59</definedName>
    <definedName name="__bookmark_8">SCBData!$A$61:$E$66,SCBData!$A$60:$F$66</definedName>
    <definedName name="__bookmark_9">SCBData!$A$68:$Y$77,SCBData!$A$67:$Y$77</definedName>
    <definedName name="_xlnm._FilterDatabase" localSheetId="0" hidden="1">Karta!#REF!</definedName>
    <definedName name="pKommun">#REF!</definedName>
    <definedName name="pOmråde" localSheetId="8">#REF!</definedName>
    <definedName name="pOmråde">#REF!</definedName>
    <definedName name="Projektledare" localSheetId="8">#REF!</definedName>
    <definedName name="Projektledare">#REF!</definedName>
    <definedName name="Projektnamn" localSheetId="8">#REF!</definedName>
    <definedName name="Projektnamn">#REF!</definedName>
    <definedName name="Projektnummer" localSheetId="8">#REF!</definedName>
    <definedName name="Projektnummer">#REF!</definedName>
    <definedName name="Ränta1" localSheetId="8">#REF!</definedName>
    <definedName name="Ränta1">#REF!</definedName>
    <definedName name="Ränta2" localSheetId="8">#REF!</definedName>
    <definedName name="Ränta2">#REF!</definedName>
    <definedName name="_xlnm.Print_Area" localSheetId="1">'Antal lägenheter'!$A$3:$K$22</definedName>
    <definedName name="_xlnm.Print_Area" localSheetId="6">Arbetsmarknad!$B$1:$N$60</definedName>
    <definedName name="_xlnm.Print_Area" localSheetId="3">Befolkningsmängd!$B$1:$L$53</definedName>
    <definedName name="_xlnm.Print_Area" localSheetId="4">Befolkningsutveckling!$A$2:$P$72</definedName>
    <definedName name="_xlnm.Print_Area" localSheetId="5">'Disponibel inkomst'!$B$1:$M$49</definedName>
    <definedName name="_xlnm.Print_Area" localSheetId="2">Flyttströmmar!$A$1:$O$66</definedName>
    <definedName name="_xlnm.Print_Area" localSheetId="8">Fordon!$B$1:$J$37</definedName>
    <definedName name="_xlnm.Print_Area" localSheetId="0">Karta!$A$4:$I$58</definedName>
    <definedName name="_xlnm.Print_Area" localSheetId="7">Utbildning!$B$1:$J$37</definedName>
    <definedName name="_xlnm.Print_Titles" localSheetId="0">Karta!$4:$5</definedName>
  </definedNames>
  <calcPr calcId="171027"/>
</workbook>
</file>

<file path=xl/calcChain.xml><?xml version="1.0" encoding="utf-8"?>
<calcChain xmlns="http://schemas.openxmlformats.org/spreadsheetml/2006/main">
  <c r="J13" i="41" l="1"/>
  <c r="J12" i="41"/>
  <c r="H15" i="41"/>
  <c r="F14" i="41"/>
  <c r="F12" i="41"/>
  <c r="K10" i="41"/>
  <c r="L15" i="41" s="1"/>
  <c r="I10" i="41"/>
  <c r="G10" i="41"/>
  <c r="E10" i="41"/>
  <c r="E12" i="41"/>
  <c r="G12" i="41"/>
  <c r="H12" i="41" s="1"/>
  <c r="I12" i="41"/>
  <c r="K12" i="41"/>
  <c r="E13" i="41"/>
  <c r="F13" i="41" s="1"/>
  <c r="G13" i="41"/>
  <c r="H13" i="41" s="1"/>
  <c r="I13" i="41"/>
  <c r="K13" i="41"/>
  <c r="E14" i="41"/>
  <c r="G14" i="41"/>
  <c r="H14" i="41" s="1"/>
  <c r="I14" i="41"/>
  <c r="J14" i="41" s="1"/>
  <c r="K14" i="41"/>
  <c r="L14" i="41" s="1"/>
  <c r="E15" i="41"/>
  <c r="F15" i="41" s="1"/>
  <c r="G15" i="41"/>
  <c r="I15" i="41"/>
  <c r="J15" i="41" s="1"/>
  <c r="K15" i="41"/>
  <c r="K11" i="41" l="1"/>
  <c r="E11" i="41"/>
  <c r="L12" i="41"/>
  <c r="L11" i="41" s="1"/>
  <c r="I11" i="41"/>
  <c r="G11" i="41"/>
  <c r="L13" i="41"/>
  <c r="J11" i="41" l="1"/>
  <c r="H11" i="41"/>
  <c r="F11" i="41"/>
  <c r="K50" i="10" l="1"/>
  <c r="E50" i="10"/>
  <c r="H66" i="10"/>
  <c r="I66" i="10"/>
  <c r="K66" i="10"/>
  <c r="H67" i="10"/>
  <c r="I67" i="10"/>
  <c r="K67" i="10"/>
  <c r="H68" i="10"/>
  <c r="I68" i="10"/>
  <c r="K68" i="10"/>
  <c r="H69" i="10"/>
  <c r="I69" i="10"/>
  <c r="K69" i="10"/>
  <c r="H70" i="10"/>
  <c r="I70" i="10"/>
  <c r="K70" i="10"/>
  <c r="L70" i="10" s="1"/>
  <c r="H71" i="10"/>
  <c r="I71" i="10"/>
  <c r="K71" i="10"/>
  <c r="H72" i="10"/>
  <c r="I72" i="10"/>
  <c r="K72" i="10"/>
  <c r="H73" i="10"/>
  <c r="I73" i="10"/>
  <c r="K73" i="10"/>
  <c r="H74" i="10"/>
  <c r="I74" i="10"/>
  <c r="K74" i="10"/>
  <c r="H75" i="10"/>
  <c r="I75" i="10"/>
  <c r="K75" i="10"/>
  <c r="H76" i="10"/>
  <c r="I76" i="10"/>
  <c r="K76" i="10"/>
  <c r="H77" i="10"/>
  <c r="I77" i="10"/>
  <c r="K77" i="10"/>
  <c r="H78" i="10"/>
  <c r="I78" i="10"/>
  <c r="K78" i="10"/>
  <c r="L78" i="10"/>
  <c r="H79" i="10"/>
  <c r="I79" i="10"/>
  <c r="K79" i="10"/>
  <c r="H80" i="10"/>
  <c r="I80" i="10"/>
  <c r="K80" i="10"/>
  <c r="B66" i="10"/>
  <c r="C66" i="10"/>
  <c r="E66" i="10"/>
  <c r="B67" i="10"/>
  <c r="C67" i="10"/>
  <c r="E67" i="10"/>
  <c r="B68" i="10"/>
  <c r="C68" i="10"/>
  <c r="E68" i="10"/>
  <c r="B69" i="10"/>
  <c r="C69" i="10"/>
  <c r="E69" i="10"/>
  <c r="B70" i="10"/>
  <c r="C70" i="10"/>
  <c r="E70" i="10"/>
  <c r="B71" i="10"/>
  <c r="C71" i="10"/>
  <c r="E71" i="10"/>
  <c r="B72" i="10"/>
  <c r="C72" i="10"/>
  <c r="E72" i="10"/>
  <c r="B73" i="10"/>
  <c r="C73" i="10"/>
  <c r="E73" i="10"/>
  <c r="B74" i="10"/>
  <c r="C74" i="10"/>
  <c r="E74" i="10"/>
  <c r="B75" i="10"/>
  <c r="C75" i="10"/>
  <c r="E75" i="10"/>
  <c r="B76" i="10"/>
  <c r="C76" i="10"/>
  <c r="E76" i="10"/>
  <c r="B77" i="10"/>
  <c r="C77" i="10"/>
  <c r="E77" i="10"/>
  <c r="B78" i="10"/>
  <c r="C78" i="10"/>
  <c r="E78" i="10"/>
  <c r="B79" i="10"/>
  <c r="C79" i="10"/>
  <c r="E79" i="10"/>
  <c r="B80" i="10"/>
  <c r="C80" i="10"/>
  <c r="E80" i="10"/>
  <c r="F69" i="10" l="1"/>
  <c r="L67" i="10"/>
  <c r="L80" i="10"/>
  <c r="L72" i="10"/>
  <c r="L76" i="10"/>
  <c r="L74" i="10"/>
  <c r="L68" i="10"/>
  <c r="L66" i="10"/>
  <c r="L79" i="10"/>
  <c r="L77" i="10"/>
  <c r="L75" i="10"/>
  <c r="L73" i="10"/>
  <c r="L71" i="10"/>
  <c r="L69" i="10"/>
  <c r="F66" i="10"/>
  <c r="F78" i="10"/>
  <c r="F68" i="10"/>
  <c r="F80" i="10"/>
  <c r="F74" i="10"/>
  <c r="F70" i="10"/>
  <c r="F77" i="10"/>
  <c r="F75" i="10"/>
  <c r="F73" i="10"/>
  <c r="F71" i="10"/>
  <c r="F67" i="10"/>
  <c r="F76" i="10"/>
  <c r="F72" i="10"/>
  <c r="F79" i="10"/>
  <c r="I10" i="8" l="1"/>
  <c r="G10" i="8"/>
  <c r="E10" i="8"/>
  <c r="C10" i="8"/>
  <c r="I12" i="8"/>
  <c r="G12" i="8"/>
  <c r="E12" i="8"/>
  <c r="C12" i="8"/>
  <c r="I11" i="8" l="1"/>
  <c r="I13" i="8"/>
  <c r="I9" i="8" s="1"/>
  <c r="J10" i="8" s="1"/>
  <c r="J12" i="8" l="1"/>
  <c r="J13" i="8"/>
  <c r="J11" i="8"/>
  <c r="J9" i="8" l="1"/>
  <c r="C5" i="33"/>
  <c r="D25" i="14" s="1"/>
  <c r="D7" i="33" l="1"/>
  <c r="E25" i="14" s="1"/>
  <c r="C7" i="33"/>
  <c r="D6" i="33"/>
  <c r="C6" i="33"/>
  <c r="E41" i="10" l="1"/>
  <c r="E40" i="10"/>
  <c r="E39" i="10"/>
  <c r="E38" i="10"/>
  <c r="E37" i="10"/>
  <c r="E36" i="10"/>
  <c r="E35" i="10"/>
  <c r="E34" i="10"/>
  <c r="E33" i="10"/>
  <c r="N63" i="15" l="1"/>
  <c r="M63" i="15"/>
  <c r="N62" i="15"/>
  <c r="M62" i="15"/>
  <c r="N61" i="15"/>
  <c r="M61" i="15"/>
  <c r="N60" i="15"/>
  <c r="M60" i="15"/>
  <c r="N59" i="15"/>
  <c r="M59" i="15"/>
  <c r="N58" i="15"/>
  <c r="M58" i="15"/>
  <c r="N57" i="15"/>
  <c r="M57" i="15"/>
  <c r="N56" i="15"/>
  <c r="M56" i="15"/>
  <c r="N55" i="15"/>
  <c r="M55" i="15"/>
  <c r="N54" i="15"/>
  <c r="M54" i="15"/>
  <c r="N53" i="15"/>
  <c r="M53" i="15"/>
  <c r="N52" i="15"/>
  <c r="M52" i="15"/>
  <c r="N51" i="15"/>
  <c r="M51" i="15"/>
  <c r="N50" i="15"/>
  <c r="M50" i="15"/>
  <c r="N49" i="15"/>
  <c r="M49" i="15"/>
  <c r="N48" i="15"/>
  <c r="M48" i="15"/>
  <c r="N47" i="15"/>
  <c r="M47" i="15"/>
  <c r="N46" i="15"/>
  <c r="M46" i="15"/>
  <c r="N45" i="15"/>
  <c r="M45" i="15"/>
  <c r="N44" i="15"/>
  <c r="M44" i="15"/>
  <c r="N26" i="15"/>
  <c r="M26" i="15"/>
  <c r="N25" i="15"/>
  <c r="M25" i="15"/>
  <c r="N24" i="15"/>
  <c r="M24" i="15"/>
  <c r="N23" i="15"/>
  <c r="M23" i="15"/>
  <c r="N22" i="15"/>
  <c r="M22" i="15"/>
  <c r="N21" i="15"/>
  <c r="M21" i="15"/>
  <c r="N20" i="15"/>
  <c r="M20" i="15"/>
  <c r="N19" i="15"/>
  <c r="M19" i="15"/>
  <c r="N18" i="15"/>
  <c r="M18" i="15"/>
  <c r="N17" i="15"/>
  <c r="M17" i="15"/>
  <c r="N16" i="15"/>
  <c r="M16" i="15"/>
  <c r="N15" i="15"/>
  <c r="M15" i="15"/>
  <c r="N14" i="15"/>
  <c r="M14" i="15"/>
  <c r="N13" i="15"/>
  <c r="M13" i="15"/>
  <c r="N12" i="15"/>
  <c r="M12" i="15"/>
  <c r="N11" i="15"/>
  <c r="M11" i="15"/>
  <c r="N10" i="15"/>
  <c r="M10" i="15"/>
  <c r="N9" i="15"/>
  <c r="M9" i="15"/>
  <c r="N8" i="15"/>
  <c r="M8" i="15"/>
  <c r="N7" i="15"/>
  <c r="M7" i="15"/>
  <c r="C6" i="8" l="1"/>
  <c r="B46" i="10"/>
  <c r="E5" i="11"/>
  <c r="B6" i="10"/>
  <c r="B26" i="10"/>
  <c r="D5" i="14"/>
  <c r="E5" i="16"/>
  <c r="H25" i="10"/>
  <c r="E6" i="41"/>
  <c r="H46" i="10"/>
  <c r="G6" i="8"/>
  <c r="B29" i="12" l="1"/>
  <c r="E6" i="8"/>
  <c r="I5" i="11"/>
  <c r="K33" i="15"/>
  <c r="I6" i="41"/>
  <c r="I5" i="16"/>
  <c r="F25" i="14"/>
  <c r="J5" i="14"/>
  <c r="J32" i="15"/>
  <c r="G5" i="14"/>
  <c r="G5" i="11"/>
  <c r="G5" i="16"/>
  <c r="G6" i="41"/>
  <c r="M40" i="15"/>
  <c r="B11" i="15"/>
  <c r="K55" i="12"/>
  <c r="B3" i="12"/>
  <c r="H6" i="10"/>
  <c r="K15" i="16" l="1"/>
  <c r="I15" i="16"/>
  <c r="G15" i="16"/>
  <c r="E15" i="16"/>
  <c r="K14" i="16"/>
  <c r="I14" i="16"/>
  <c r="G14" i="16"/>
  <c r="E14" i="16"/>
  <c r="K13" i="16"/>
  <c r="I13" i="16"/>
  <c r="G13" i="16"/>
  <c r="E13" i="16"/>
  <c r="K12" i="16"/>
  <c r="I12" i="16"/>
  <c r="G12" i="16"/>
  <c r="E12" i="16"/>
  <c r="K11" i="16"/>
  <c r="I11" i="16"/>
  <c r="G11" i="16"/>
  <c r="E11" i="16"/>
  <c r="K10" i="16"/>
  <c r="I10" i="16"/>
  <c r="G10" i="16"/>
  <c r="E10" i="16"/>
  <c r="L38" i="15"/>
  <c r="K38" i="15"/>
  <c r="J38" i="15"/>
  <c r="I38" i="15"/>
  <c r="H38" i="15"/>
  <c r="L37" i="15"/>
  <c r="K37" i="15"/>
  <c r="J37" i="15"/>
  <c r="I37" i="15"/>
  <c r="H37" i="15"/>
  <c r="E25" i="15"/>
  <c r="D25" i="15"/>
  <c r="C25" i="15"/>
  <c r="E24" i="15"/>
  <c r="D24" i="15"/>
  <c r="C24" i="15"/>
  <c r="E23" i="15"/>
  <c r="D23" i="15"/>
  <c r="C23" i="15"/>
  <c r="E22" i="15"/>
  <c r="D22" i="15"/>
  <c r="C22" i="15"/>
  <c r="E20" i="15"/>
  <c r="D20" i="15"/>
  <c r="C20" i="15"/>
  <c r="E19" i="15"/>
  <c r="D19" i="15"/>
  <c r="C19" i="15"/>
  <c r="E18" i="15"/>
  <c r="D18" i="15"/>
  <c r="C18" i="15"/>
  <c r="E17" i="15"/>
  <c r="D17" i="15"/>
  <c r="C17" i="15"/>
  <c r="E15" i="15"/>
  <c r="D15" i="15"/>
  <c r="C15" i="15"/>
  <c r="E14" i="15"/>
  <c r="D14" i="15"/>
  <c r="C14" i="15"/>
  <c r="E13" i="15"/>
  <c r="D13" i="15"/>
  <c r="C13" i="15"/>
  <c r="E12" i="15"/>
  <c r="D12" i="15"/>
  <c r="C12" i="15"/>
  <c r="I9" i="16" l="1"/>
  <c r="J11" i="16" s="1"/>
  <c r="K36" i="15"/>
  <c r="J13" i="16" l="1"/>
  <c r="J12" i="16"/>
  <c r="J10" i="16"/>
  <c r="J15" i="16"/>
  <c r="J14" i="16"/>
  <c r="J9" i="16" l="1"/>
  <c r="E10" i="15" l="1"/>
  <c r="D10" i="15"/>
  <c r="C10" i="15"/>
  <c r="E9" i="15"/>
  <c r="D9" i="15"/>
  <c r="C9" i="15"/>
  <c r="E8" i="15"/>
  <c r="D8" i="15"/>
  <c r="C8" i="15"/>
  <c r="E7" i="15"/>
  <c r="D7" i="15"/>
  <c r="C7" i="15"/>
  <c r="N21" i="14" l="1"/>
  <c r="N20" i="14"/>
  <c r="N9" i="14"/>
  <c r="N19" i="14"/>
  <c r="L19" i="14"/>
  <c r="I19" i="14"/>
  <c r="F19" i="14"/>
  <c r="L9" i="14"/>
  <c r="I9" i="14"/>
  <c r="F9" i="14"/>
  <c r="M21" i="14"/>
  <c r="L21" i="14"/>
  <c r="K21" i="14"/>
  <c r="J21" i="14"/>
  <c r="I21" i="14"/>
  <c r="H21" i="14"/>
  <c r="G21" i="14"/>
  <c r="F21" i="14"/>
  <c r="E21" i="14"/>
  <c r="D21" i="14"/>
  <c r="M20" i="14"/>
  <c r="L20" i="14"/>
  <c r="K20" i="14"/>
  <c r="J20" i="14"/>
  <c r="I20" i="14"/>
  <c r="H20" i="14"/>
  <c r="G20" i="14"/>
  <c r="F20" i="14"/>
  <c r="E20" i="14"/>
  <c r="D20" i="14"/>
  <c r="D30" i="14"/>
  <c r="E30" i="14"/>
  <c r="G33" i="14"/>
  <c r="F33" i="14"/>
  <c r="E33" i="14"/>
  <c r="D33" i="14"/>
  <c r="G32" i="14"/>
  <c r="F32" i="14"/>
  <c r="E32" i="14"/>
  <c r="D32" i="14"/>
  <c r="G31" i="14"/>
  <c r="F31" i="14"/>
  <c r="E31" i="14"/>
  <c r="D31" i="14"/>
  <c r="G30" i="14"/>
  <c r="F30" i="14"/>
  <c r="M19" i="14"/>
  <c r="J19" i="14"/>
  <c r="G19" i="14"/>
  <c r="D19" i="14"/>
  <c r="N18" i="14"/>
  <c r="M18" i="14"/>
  <c r="L18" i="14"/>
  <c r="J18" i="14"/>
  <c r="I18" i="14"/>
  <c r="G18" i="14"/>
  <c r="F18" i="14"/>
  <c r="D18" i="14"/>
  <c r="N17" i="14"/>
  <c r="M17" i="14"/>
  <c r="L17" i="14"/>
  <c r="J17" i="14"/>
  <c r="I17" i="14"/>
  <c r="G17" i="14"/>
  <c r="F17" i="14"/>
  <c r="D17" i="14"/>
  <c r="N16" i="14"/>
  <c r="M16" i="14"/>
  <c r="L16" i="14"/>
  <c r="J16" i="14"/>
  <c r="I16" i="14"/>
  <c r="G16" i="14"/>
  <c r="F16" i="14"/>
  <c r="D16" i="14"/>
  <c r="N15" i="14"/>
  <c r="M15" i="14"/>
  <c r="L15" i="14"/>
  <c r="J15" i="14"/>
  <c r="I15" i="14"/>
  <c r="G15" i="14"/>
  <c r="F15" i="14"/>
  <c r="D15" i="14"/>
  <c r="N14" i="14"/>
  <c r="M14" i="14"/>
  <c r="L14" i="14"/>
  <c r="J14" i="14"/>
  <c r="I14" i="14"/>
  <c r="G14" i="14"/>
  <c r="F14" i="14"/>
  <c r="D14" i="14"/>
  <c r="N13" i="14"/>
  <c r="M13" i="14"/>
  <c r="L13" i="14"/>
  <c r="J13" i="14"/>
  <c r="I13" i="14"/>
  <c r="G13" i="14"/>
  <c r="F13" i="14"/>
  <c r="D13" i="14"/>
  <c r="N12" i="14"/>
  <c r="M12" i="14"/>
  <c r="L12" i="14"/>
  <c r="J12" i="14"/>
  <c r="I12" i="14"/>
  <c r="G12" i="14"/>
  <c r="F12" i="14"/>
  <c r="D12" i="14"/>
  <c r="N11" i="14"/>
  <c r="M11" i="14"/>
  <c r="L11" i="14"/>
  <c r="J11" i="14"/>
  <c r="I11" i="14"/>
  <c r="G11" i="14"/>
  <c r="F11" i="14"/>
  <c r="D11" i="14"/>
  <c r="M9" i="14" l="1"/>
  <c r="G9" i="14"/>
  <c r="H16" i="14" s="1"/>
  <c r="J9" i="14"/>
  <c r="K17" i="14" s="1"/>
  <c r="D9" i="14"/>
  <c r="E11" i="14" s="1"/>
  <c r="M52" i="12"/>
  <c r="K52" i="12"/>
  <c r="I52" i="12"/>
  <c r="G52" i="12"/>
  <c r="E52" i="12"/>
  <c r="M51" i="12"/>
  <c r="K51" i="12"/>
  <c r="I51" i="12"/>
  <c r="G51" i="12"/>
  <c r="E51" i="12"/>
  <c r="M50" i="12"/>
  <c r="K50" i="12"/>
  <c r="I50" i="12"/>
  <c r="G50" i="12"/>
  <c r="E50" i="12"/>
  <c r="M49" i="12"/>
  <c r="K49" i="12"/>
  <c r="I49" i="12"/>
  <c r="G49" i="12"/>
  <c r="E49" i="12"/>
  <c r="M48" i="12"/>
  <c r="K48" i="12"/>
  <c r="I48" i="12"/>
  <c r="G48" i="12"/>
  <c r="E48" i="12"/>
  <c r="M47" i="12"/>
  <c r="K47" i="12"/>
  <c r="I47" i="12"/>
  <c r="G47" i="12"/>
  <c r="E47" i="12"/>
  <c r="M46" i="12"/>
  <c r="K46" i="12"/>
  <c r="I46" i="12"/>
  <c r="G46" i="12"/>
  <c r="E46" i="12"/>
  <c r="M45" i="12"/>
  <c r="K45" i="12"/>
  <c r="I45" i="12"/>
  <c r="G45" i="12"/>
  <c r="E45" i="12"/>
  <c r="M44" i="12"/>
  <c r="K44" i="12"/>
  <c r="I44" i="12"/>
  <c r="G44" i="12"/>
  <c r="E44" i="12"/>
  <c r="M43" i="12"/>
  <c r="K43" i="12"/>
  <c r="I43" i="12"/>
  <c r="G43" i="12"/>
  <c r="E43" i="12"/>
  <c r="M42" i="12"/>
  <c r="K42" i="12"/>
  <c r="I42" i="12"/>
  <c r="G42" i="12"/>
  <c r="E42" i="12"/>
  <c r="M41" i="12"/>
  <c r="K41" i="12"/>
  <c r="I41" i="12"/>
  <c r="G41" i="12"/>
  <c r="E41" i="12"/>
  <c r="M40" i="12"/>
  <c r="K40" i="12"/>
  <c r="I40" i="12"/>
  <c r="G40" i="12"/>
  <c r="E40" i="12"/>
  <c r="M39" i="12"/>
  <c r="K39" i="12"/>
  <c r="I39" i="12"/>
  <c r="G39" i="12"/>
  <c r="E39" i="12"/>
  <c r="M38" i="12"/>
  <c r="K38" i="12"/>
  <c r="I38" i="12"/>
  <c r="G38" i="12"/>
  <c r="E38" i="12"/>
  <c r="M37" i="12"/>
  <c r="K37" i="12"/>
  <c r="I37" i="12"/>
  <c r="G37" i="12"/>
  <c r="E37" i="12"/>
  <c r="M36" i="12"/>
  <c r="K36" i="12"/>
  <c r="I36" i="12"/>
  <c r="G36" i="12"/>
  <c r="E36" i="12"/>
  <c r="M35" i="12"/>
  <c r="K35" i="12"/>
  <c r="I35" i="12"/>
  <c r="G35" i="12"/>
  <c r="E35" i="12"/>
  <c r="M26" i="12"/>
  <c r="K26" i="12"/>
  <c r="I26" i="12"/>
  <c r="G26" i="12"/>
  <c r="E26" i="12"/>
  <c r="M25" i="12"/>
  <c r="K25" i="12"/>
  <c r="I25" i="12"/>
  <c r="G25" i="12"/>
  <c r="E25" i="12"/>
  <c r="M24" i="12"/>
  <c r="K24" i="12"/>
  <c r="I24" i="12"/>
  <c r="G24" i="12"/>
  <c r="E24" i="12"/>
  <c r="M23" i="12"/>
  <c r="K23" i="12"/>
  <c r="I23" i="12"/>
  <c r="G23" i="12"/>
  <c r="E23" i="12"/>
  <c r="M22" i="12"/>
  <c r="K22" i="12"/>
  <c r="I22" i="12"/>
  <c r="G22" i="12"/>
  <c r="E22" i="12"/>
  <c r="M21" i="12"/>
  <c r="K21" i="12"/>
  <c r="I21" i="12"/>
  <c r="G21" i="12"/>
  <c r="E21" i="12"/>
  <c r="M20" i="12"/>
  <c r="K20" i="12"/>
  <c r="I20" i="12"/>
  <c r="G20" i="12"/>
  <c r="E20" i="12"/>
  <c r="M19" i="12"/>
  <c r="K19" i="12"/>
  <c r="I19" i="12"/>
  <c r="G19" i="12"/>
  <c r="E19" i="12"/>
  <c r="M18" i="12"/>
  <c r="K18" i="12"/>
  <c r="I18" i="12"/>
  <c r="G18" i="12"/>
  <c r="E18" i="12"/>
  <c r="M17" i="12"/>
  <c r="K17" i="12"/>
  <c r="I17" i="12"/>
  <c r="G17" i="12"/>
  <c r="E17" i="12"/>
  <c r="M16" i="12"/>
  <c r="K16" i="12"/>
  <c r="I16" i="12"/>
  <c r="G16" i="12"/>
  <c r="E16" i="12"/>
  <c r="M15" i="12"/>
  <c r="K15" i="12"/>
  <c r="I15" i="12"/>
  <c r="G15" i="12"/>
  <c r="E15" i="12"/>
  <c r="M14" i="12"/>
  <c r="K14" i="12"/>
  <c r="I14" i="12"/>
  <c r="G14" i="12"/>
  <c r="E14" i="12"/>
  <c r="M13" i="12"/>
  <c r="K13" i="12"/>
  <c r="I13" i="12"/>
  <c r="G13" i="12"/>
  <c r="E13" i="12"/>
  <c r="M12" i="12"/>
  <c r="K12" i="12"/>
  <c r="I12" i="12"/>
  <c r="G12" i="12"/>
  <c r="E12" i="12"/>
  <c r="M11" i="12"/>
  <c r="K11" i="12"/>
  <c r="I11" i="12"/>
  <c r="G11" i="12"/>
  <c r="E11" i="12"/>
  <c r="M10" i="12"/>
  <c r="K10" i="12"/>
  <c r="I10" i="12"/>
  <c r="G10" i="12"/>
  <c r="E10" i="12"/>
  <c r="M9" i="12"/>
  <c r="K9" i="12"/>
  <c r="I9" i="12"/>
  <c r="G9" i="12"/>
  <c r="E9" i="12"/>
  <c r="E25" i="11"/>
  <c r="I26" i="11"/>
  <c r="K26" i="11"/>
  <c r="G26" i="11"/>
  <c r="E26" i="11"/>
  <c r="K25" i="11"/>
  <c r="I25" i="11"/>
  <c r="G25" i="11"/>
  <c r="K24" i="11"/>
  <c r="I24" i="11"/>
  <c r="G24" i="11"/>
  <c r="E24" i="11"/>
  <c r="K23" i="11"/>
  <c r="I23" i="11"/>
  <c r="G23" i="11"/>
  <c r="E23" i="11"/>
  <c r="K22" i="11"/>
  <c r="I22" i="11"/>
  <c r="G22" i="11"/>
  <c r="E22" i="11"/>
  <c r="K21" i="11"/>
  <c r="I21" i="11"/>
  <c r="G21" i="11"/>
  <c r="E21" i="11"/>
  <c r="K20" i="11"/>
  <c r="I20" i="11"/>
  <c r="G20" i="11"/>
  <c r="E20" i="11"/>
  <c r="K19" i="11"/>
  <c r="I19" i="11"/>
  <c r="G19" i="11"/>
  <c r="E19" i="11"/>
  <c r="K18" i="11"/>
  <c r="I18" i="11"/>
  <c r="G18" i="11"/>
  <c r="E18" i="11"/>
  <c r="K17" i="11"/>
  <c r="I17" i="11"/>
  <c r="G17" i="11"/>
  <c r="E17" i="11"/>
  <c r="K16" i="11"/>
  <c r="I16" i="11"/>
  <c r="G16" i="11"/>
  <c r="E16" i="11"/>
  <c r="K15" i="11"/>
  <c r="I15" i="11"/>
  <c r="G15" i="11"/>
  <c r="E15" i="11"/>
  <c r="K14" i="11"/>
  <c r="I14" i="11"/>
  <c r="G14" i="11"/>
  <c r="E14" i="11"/>
  <c r="K13" i="11"/>
  <c r="I13" i="11"/>
  <c r="G13" i="11"/>
  <c r="E13" i="11"/>
  <c r="K12" i="11"/>
  <c r="I12" i="11"/>
  <c r="G12" i="11"/>
  <c r="E12" i="11"/>
  <c r="K11" i="11"/>
  <c r="I11" i="11"/>
  <c r="G11" i="11"/>
  <c r="E11" i="11"/>
  <c r="K10" i="11"/>
  <c r="I10" i="11"/>
  <c r="G10" i="11"/>
  <c r="E10" i="11"/>
  <c r="K9" i="11"/>
  <c r="I9" i="11"/>
  <c r="G9" i="11"/>
  <c r="E9" i="11"/>
  <c r="K51" i="10"/>
  <c r="K52" i="10"/>
  <c r="K53" i="10"/>
  <c r="K54" i="10"/>
  <c r="K55" i="10"/>
  <c r="K56" i="10"/>
  <c r="K57" i="10"/>
  <c r="K58" i="10"/>
  <c r="K59" i="10"/>
  <c r="K60" i="10"/>
  <c r="K61" i="10"/>
  <c r="K62" i="10"/>
  <c r="K63" i="10"/>
  <c r="K64" i="10"/>
  <c r="K65" i="10"/>
  <c r="H51" i="10"/>
  <c r="I51" i="10"/>
  <c r="H52" i="10"/>
  <c r="I52" i="10"/>
  <c r="H53" i="10"/>
  <c r="I53" i="10"/>
  <c r="H54" i="10"/>
  <c r="I54" i="10"/>
  <c r="H55" i="10"/>
  <c r="I55" i="10"/>
  <c r="H56" i="10"/>
  <c r="I56" i="10"/>
  <c r="H57" i="10"/>
  <c r="I57" i="10"/>
  <c r="H58" i="10"/>
  <c r="I58" i="10"/>
  <c r="H59" i="10"/>
  <c r="I59" i="10"/>
  <c r="H60" i="10"/>
  <c r="I60" i="10"/>
  <c r="H61" i="10"/>
  <c r="I61" i="10"/>
  <c r="H62" i="10"/>
  <c r="I62" i="10"/>
  <c r="H63" i="10"/>
  <c r="I63" i="10"/>
  <c r="H64" i="10"/>
  <c r="I64" i="10"/>
  <c r="H65" i="10"/>
  <c r="I65" i="10"/>
  <c r="E51" i="10"/>
  <c r="E52" i="10"/>
  <c r="E53" i="10"/>
  <c r="E54" i="10"/>
  <c r="E55" i="10"/>
  <c r="E56" i="10"/>
  <c r="E57" i="10"/>
  <c r="E58" i="10"/>
  <c r="E59" i="10"/>
  <c r="E60" i="10"/>
  <c r="E61" i="10"/>
  <c r="E62" i="10"/>
  <c r="E63" i="10"/>
  <c r="E64" i="10"/>
  <c r="E65" i="10"/>
  <c r="K15" i="14" l="1"/>
  <c r="H15" i="14"/>
  <c r="H12" i="14"/>
  <c r="E18" i="14"/>
  <c r="H11" i="14"/>
  <c r="E17" i="14"/>
  <c r="K18" i="14"/>
  <c r="K11" i="14"/>
  <c r="E16" i="14"/>
  <c r="K13" i="14"/>
  <c r="E15" i="14"/>
  <c r="H13" i="14"/>
  <c r="E14" i="14"/>
  <c r="K16" i="14"/>
  <c r="H18" i="14"/>
  <c r="E13" i="14"/>
  <c r="K14" i="14"/>
  <c r="H17" i="14"/>
  <c r="E12" i="14"/>
  <c r="K12" i="14"/>
  <c r="H14" i="14"/>
  <c r="O47" i="12"/>
  <c r="O39" i="12"/>
  <c r="O20" i="12"/>
  <c r="O36" i="12"/>
  <c r="O44" i="12"/>
  <c r="O52" i="12"/>
  <c r="O26" i="12"/>
  <c r="O38" i="12"/>
  <c r="O46" i="12"/>
  <c r="O17" i="12"/>
  <c r="O25" i="12"/>
  <c r="O11" i="12"/>
  <c r="O19" i="12"/>
  <c r="O35" i="12"/>
  <c r="O43" i="12"/>
  <c r="O51" i="12"/>
  <c r="I8" i="11"/>
  <c r="O16" i="12"/>
  <c r="O24" i="12"/>
  <c r="O13" i="12"/>
  <c r="O10" i="12"/>
  <c r="O18" i="12"/>
  <c r="O37" i="12"/>
  <c r="O45" i="12"/>
  <c r="I8" i="12"/>
  <c r="J15" i="12" s="1"/>
  <c r="O15" i="12"/>
  <c r="O23" i="12"/>
  <c r="O12" i="12"/>
  <c r="K8" i="12"/>
  <c r="L18" i="12" s="1"/>
  <c r="M8" i="12"/>
  <c r="N18" i="12" s="1"/>
  <c r="O14" i="12"/>
  <c r="O21" i="12"/>
  <c r="O40" i="12"/>
  <c r="O48" i="12"/>
  <c r="O9" i="12"/>
  <c r="O41" i="12"/>
  <c r="O49" i="12"/>
  <c r="O22" i="12"/>
  <c r="O42" i="12"/>
  <c r="O50" i="12"/>
  <c r="E8" i="12"/>
  <c r="F25" i="12" s="1"/>
  <c r="G8" i="12"/>
  <c r="H13" i="12" s="1"/>
  <c r="B51" i="10"/>
  <c r="C51" i="10"/>
  <c r="B52" i="10"/>
  <c r="C52" i="10"/>
  <c r="B53" i="10"/>
  <c r="C53" i="10"/>
  <c r="B54" i="10"/>
  <c r="C54" i="10"/>
  <c r="B55" i="10"/>
  <c r="C55" i="10"/>
  <c r="B56" i="10"/>
  <c r="C56" i="10"/>
  <c r="B57" i="10"/>
  <c r="C57" i="10"/>
  <c r="B58" i="10"/>
  <c r="C58" i="10"/>
  <c r="B59" i="10"/>
  <c r="C59" i="10"/>
  <c r="B60" i="10"/>
  <c r="C60" i="10"/>
  <c r="B61" i="10"/>
  <c r="C61" i="10"/>
  <c r="B62" i="10"/>
  <c r="C62" i="10"/>
  <c r="B63" i="10"/>
  <c r="C63" i="10"/>
  <c r="B64" i="10"/>
  <c r="C64" i="10"/>
  <c r="B65" i="10"/>
  <c r="C65" i="10"/>
  <c r="C41" i="10"/>
  <c r="C40" i="10"/>
  <c r="C39" i="10"/>
  <c r="C38" i="10"/>
  <c r="C37" i="10"/>
  <c r="C36" i="10"/>
  <c r="C35" i="10"/>
  <c r="C34" i="10"/>
  <c r="C33" i="10"/>
  <c r="M41" i="10"/>
  <c r="K41" i="10"/>
  <c r="I41" i="10"/>
  <c r="M40" i="10"/>
  <c r="K40" i="10"/>
  <c r="I40" i="10"/>
  <c r="M39" i="10"/>
  <c r="K39" i="10"/>
  <c r="I39" i="10"/>
  <c r="M38" i="10"/>
  <c r="K38" i="10"/>
  <c r="I38" i="10"/>
  <c r="M37" i="10"/>
  <c r="K37" i="10"/>
  <c r="I37" i="10"/>
  <c r="M36" i="10"/>
  <c r="K36" i="10"/>
  <c r="I36" i="10"/>
  <c r="M35" i="10"/>
  <c r="K35" i="10"/>
  <c r="I35" i="10"/>
  <c r="M34" i="10"/>
  <c r="K34" i="10"/>
  <c r="I34" i="10"/>
  <c r="M33" i="10"/>
  <c r="K33" i="10"/>
  <c r="I33" i="10"/>
  <c r="M29" i="10"/>
  <c r="K29" i="10"/>
  <c r="I29" i="10"/>
  <c r="E29" i="10"/>
  <c r="C29" i="10"/>
  <c r="M22" i="10"/>
  <c r="K22" i="10"/>
  <c r="I22" i="10"/>
  <c r="M21" i="10"/>
  <c r="K21" i="10"/>
  <c r="I21" i="10"/>
  <c r="M20" i="10"/>
  <c r="K20" i="10"/>
  <c r="I20" i="10"/>
  <c r="M19" i="10"/>
  <c r="K19" i="10"/>
  <c r="I19" i="10"/>
  <c r="M18" i="10"/>
  <c r="K18" i="10"/>
  <c r="I18" i="10"/>
  <c r="M17" i="10"/>
  <c r="K17" i="10"/>
  <c r="I17" i="10"/>
  <c r="M16" i="10"/>
  <c r="K16" i="10"/>
  <c r="I16" i="10"/>
  <c r="M15" i="10"/>
  <c r="K15" i="10"/>
  <c r="I15" i="10"/>
  <c r="M14" i="10"/>
  <c r="K14" i="10"/>
  <c r="I14" i="10"/>
  <c r="C22" i="10"/>
  <c r="C21" i="10"/>
  <c r="C20" i="10"/>
  <c r="C19" i="10"/>
  <c r="C18" i="10"/>
  <c r="C17" i="10"/>
  <c r="C16" i="10"/>
  <c r="C15" i="10"/>
  <c r="C14" i="10"/>
  <c r="M10" i="10"/>
  <c r="K10" i="10"/>
  <c r="I10" i="10"/>
  <c r="C10" i="10"/>
  <c r="G13" i="8"/>
  <c r="E13" i="8"/>
  <c r="C13" i="8"/>
  <c r="G11" i="8"/>
  <c r="E11" i="8"/>
  <c r="C11" i="8"/>
  <c r="J10" i="11" l="1"/>
  <c r="J18" i="11"/>
  <c r="J11" i="11"/>
  <c r="J19" i="11"/>
  <c r="J9" i="11"/>
  <c r="J23" i="11"/>
  <c r="J25" i="11"/>
  <c r="J12" i="11"/>
  <c r="J20" i="11"/>
  <c r="J13" i="11"/>
  <c r="J21" i="11"/>
  <c r="J14" i="11"/>
  <c r="J22" i="11"/>
  <c r="J15" i="11"/>
  <c r="J16" i="11"/>
  <c r="J24" i="11"/>
  <c r="J17" i="11"/>
  <c r="L56" i="10"/>
  <c r="L64" i="10"/>
  <c r="L57" i="10"/>
  <c r="L65" i="10"/>
  <c r="L58" i="10"/>
  <c r="L51" i="10"/>
  <c r="L59" i="10"/>
  <c r="L63" i="10"/>
  <c r="L52" i="10"/>
  <c r="L60" i="10"/>
  <c r="L53" i="10"/>
  <c r="L61" i="10"/>
  <c r="L54" i="10"/>
  <c r="L62" i="10"/>
  <c r="L55" i="10"/>
  <c r="F57" i="10"/>
  <c r="F65" i="10"/>
  <c r="F51" i="10"/>
  <c r="F58" i="10"/>
  <c r="F59" i="10"/>
  <c r="F62" i="10"/>
  <c r="F56" i="10"/>
  <c r="F52" i="10"/>
  <c r="F60" i="10"/>
  <c r="F53" i="10"/>
  <c r="F61" i="10"/>
  <c r="F54" i="10"/>
  <c r="F64" i="10"/>
  <c r="F55" i="10"/>
  <c r="F63" i="10"/>
  <c r="J24" i="12"/>
  <c r="H9" i="14"/>
  <c r="L11" i="12"/>
  <c r="N25" i="12"/>
  <c r="F13" i="12"/>
  <c r="N24" i="12"/>
  <c r="F16" i="12"/>
  <c r="F12" i="12"/>
  <c r="J17" i="12"/>
  <c r="L24" i="12"/>
  <c r="N13" i="12"/>
  <c r="N11" i="12"/>
  <c r="H17" i="12"/>
  <c r="H23" i="12"/>
  <c r="J10" i="12"/>
  <c r="F23" i="12"/>
  <c r="H10" i="12"/>
  <c r="N22" i="12"/>
  <c r="F10" i="12"/>
  <c r="H24" i="12"/>
  <c r="J11" i="12"/>
  <c r="J14" i="12"/>
  <c r="N15" i="12"/>
  <c r="L15" i="12"/>
  <c r="L21" i="12"/>
  <c r="J21" i="12"/>
  <c r="H21" i="12"/>
  <c r="L22" i="12"/>
  <c r="N9" i="12"/>
  <c r="L25" i="12"/>
  <c r="N12" i="12"/>
  <c r="H14" i="12"/>
  <c r="F14" i="12"/>
  <c r="F20" i="12"/>
  <c r="N19" i="12"/>
  <c r="J23" i="12"/>
  <c r="L19" i="12"/>
  <c r="H20" i="12"/>
  <c r="F21" i="12"/>
  <c r="F24" i="12"/>
  <c r="H11" i="12"/>
  <c r="J25" i="12"/>
  <c r="L12" i="12"/>
  <c r="H25" i="12"/>
  <c r="J12" i="12"/>
  <c r="J18" i="12"/>
  <c r="F17" i="12"/>
  <c r="H18" i="12"/>
  <c r="F9" i="12"/>
  <c r="F18" i="12"/>
  <c r="H12" i="12"/>
  <c r="J19" i="12"/>
  <c r="J22" i="12"/>
  <c r="L9" i="12"/>
  <c r="N23" i="12"/>
  <c r="F11" i="12"/>
  <c r="L23" i="12"/>
  <c r="N10" i="12"/>
  <c r="N16" i="12"/>
  <c r="L16" i="12"/>
  <c r="J16" i="12"/>
  <c r="N17" i="12"/>
  <c r="N21" i="12"/>
  <c r="N20" i="12"/>
  <c r="H22" i="12"/>
  <c r="J9" i="12"/>
  <c r="F22" i="12"/>
  <c r="H9" i="12"/>
  <c r="H15" i="12"/>
  <c r="F15" i="12"/>
  <c r="N14" i="12"/>
  <c r="H16" i="12"/>
  <c r="L10" i="12"/>
  <c r="H19" i="12"/>
  <c r="L20" i="12"/>
  <c r="J20" i="12"/>
  <c r="L13" i="12"/>
  <c r="J13" i="12"/>
  <c r="L14" i="12"/>
  <c r="L17" i="12"/>
  <c r="F19" i="12"/>
  <c r="E9" i="14"/>
  <c r="K9" i="14"/>
  <c r="C9" i="8"/>
  <c r="D10" i="8" s="1"/>
  <c r="K13" i="10"/>
  <c r="I13" i="10"/>
  <c r="M13" i="10"/>
  <c r="O8" i="12"/>
  <c r="P8" i="12" s="1"/>
  <c r="M32" i="10"/>
  <c r="G9" i="8"/>
  <c r="H10" i="8" s="1"/>
  <c r="C32" i="10"/>
  <c r="E9" i="8"/>
  <c r="F10" i="8" s="1"/>
  <c r="E32" i="10"/>
  <c r="I32" i="10"/>
  <c r="K32" i="10"/>
  <c r="C13" i="10"/>
  <c r="L50" i="10" l="1"/>
  <c r="F50" i="10"/>
  <c r="H12" i="8"/>
  <c r="F12" i="8"/>
  <c r="D12" i="8"/>
  <c r="J41" i="10"/>
  <c r="J34" i="10"/>
  <c r="J33" i="10"/>
  <c r="J39" i="10"/>
  <c r="J35" i="10"/>
  <c r="J36" i="10"/>
  <c r="J37" i="10"/>
  <c r="J38" i="10"/>
  <c r="J40" i="10"/>
  <c r="D18" i="10"/>
  <c r="D19" i="10"/>
  <c r="D20" i="10"/>
  <c r="D17" i="10"/>
  <c r="D21" i="10"/>
  <c r="D15" i="10"/>
  <c r="D22" i="10"/>
  <c r="D14" i="10"/>
  <c r="D16" i="10"/>
  <c r="L34" i="10"/>
  <c r="L33" i="10"/>
  <c r="L35" i="10"/>
  <c r="L36" i="10"/>
  <c r="L37" i="10"/>
  <c r="L40" i="10"/>
  <c r="L38" i="10"/>
  <c r="L39" i="10"/>
  <c r="L41" i="10"/>
  <c r="N21" i="10"/>
  <c r="N22" i="10"/>
  <c r="N15" i="10"/>
  <c r="N14" i="10"/>
  <c r="N16" i="10"/>
  <c r="N18" i="10"/>
  <c r="N17" i="10"/>
  <c r="N20" i="10"/>
  <c r="N19" i="10"/>
  <c r="J19" i="10"/>
  <c r="J20" i="10"/>
  <c r="J21" i="10"/>
  <c r="J22" i="10"/>
  <c r="J15" i="10"/>
  <c r="J14" i="10"/>
  <c r="J16" i="10"/>
  <c r="J17" i="10"/>
  <c r="J18" i="10"/>
  <c r="L21" i="10"/>
  <c r="L22" i="10"/>
  <c r="L20" i="10"/>
  <c r="L15" i="10"/>
  <c r="L16" i="10"/>
  <c r="L14" i="10"/>
  <c r="L17" i="10"/>
  <c r="L18" i="10"/>
  <c r="L19" i="10"/>
  <c r="N34" i="10"/>
  <c r="N33" i="10"/>
  <c r="N35" i="10"/>
  <c r="N36" i="10"/>
  <c r="N39" i="10"/>
  <c r="N40" i="10"/>
  <c r="N41" i="10"/>
  <c r="N37" i="10"/>
  <c r="N38" i="10"/>
  <c r="D36" i="10"/>
  <c r="D37" i="10"/>
  <c r="D38" i="10"/>
  <c r="D41" i="10"/>
  <c r="D39" i="10"/>
  <c r="D35" i="10"/>
  <c r="D40" i="10"/>
  <c r="D34" i="10"/>
  <c r="D33" i="10"/>
  <c r="D13" i="8"/>
  <c r="D11" i="8"/>
  <c r="F11" i="8"/>
  <c r="F13" i="8"/>
  <c r="H13" i="8"/>
  <c r="H11" i="8"/>
  <c r="F40" i="10"/>
  <c r="F41" i="10"/>
  <c r="F37" i="10"/>
  <c r="F38" i="10"/>
  <c r="F34" i="10"/>
  <c r="F33" i="10"/>
  <c r="F39" i="10"/>
  <c r="F35" i="10"/>
  <c r="F36" i="10"/>
  <c r="P10" i="12"/>
  <c r="P20" i="12"/>
  <c r="P19" i="12"/>
  <c r="P18" i="12"/>
  <c r="P25" i="12"/>
  <c r="P11" i="12"/>
  <c r="P14" i="12"/>
  <c r="P24" i="12"/>
  <c r="P23" i="12"/>
  <c r="P22" i="12"/>
  <c r="P15" i="12"/>
  <c r="P9" i="12"/>
  <c r="P13" i="12"/>
  <c r="P12" i="12"/>
  <c r="P17" i="12"/>
  <c r="P21" i="12"/>
  <c r="P16" i="12"/>
  <c r="J8" i="11"/>
  <c r="N8" i="12"/>
  <c r="L8" i="12"/>
  <c r="J8" i="12"/>
  <c r="H8" i="12"/>
  <c r="F8" i="12"/>
  <c r="D9" i="8" l="1"/>
  <c r="L13" i="10"/>
  <c r="N13" i="10"/>
  <c r="J13" i="10"/>
  <c r="D32" i="10"/>
  <c r="N32" i="10"/>
  <c r="H9" i="8"/>
  <c r="F9" i="8"/>
  <c r="F32" i="10"/>
  <c r="L32" i="10"/>
  <c r="J32" i="10"/>
  <c r="D13" i="10"/>
  <c r="E9" i="16" l="1"/>
  <c r="G9" i="16"/>
  <c r="K9" i="16"/>
  <c r="M3" i="15"/>
  <c r="B6" i="15"/>
  <c r="N6" i="15"/>
  <c r="H31" i="15"/>
  <c r="H36" i="15"/>
  <c r="I36" i="15"/>
  <c r="J36" i="15"/>
  <c r="L36" i="15"/>
  <c r="N43" i="15"/>
  <c r="E34" i="12"/>
  <c r="G34" i="12"/>
  <c r="I34" i="12"/>
  <c r="K34" i="12"/>
  <c r="M34" i="12"/>
  <c r="B54" i="12"/>
  <c r="E8" i="11"/>
  <c r="G8" i="11"/>
  <c r="K8" i="11"/>
  <c r="N9" i="11"/>
  <c r="N11" i="11"/>
  <c r="N13" i="11"/>
  <c r="N15" i="11"/>
  <c r="N17" i="11"/>
  <c r="N19" i="11"/>
  <c r="N21" i="11"/>
  <c r="N23" i="11"/>
  <c r="N24" i="11"/>
  <c r="N25" i="11"/>
  <c r="H10" i="11" l="1"/>
  <c r="H18" i="11"/>
  <c r="H23" i="11"/>
  <c r="H11" i="11"/>
  <c r="H19" i="11"/>
  <c r="H12" i="11"/>
  <c r="H20" i="11"/>
  <c r="H9" i="11"/>
  <c r="H15" i="11"/>
  <c r="H17" i="11"/>
  <c r="H13" i="11"/>
  <c r="H21" i="11"/>
  <c r="H14" i="11"/>
  <c r="H22" i="11"/>
  <c r="H16" i="11"/>
  <c r="H24" i="11"/>
  <c r="H25" i="11"/>
  <c r="L12" i="16"/>
  <c r="L14" i="16"/>
  <c r="L13" i="16"/>
  <c r="L15" i="16"/>
  <c r="L11" i="16"/>
  <c r="L10" i="16"/>
  <c r="F15" i="11"/>
  <c r="F23" i="11"/>
  <c r="F16" i="11"/>
  <c r="F24" i="11"/>
  <c r="F17" i="11"/>
  <c r="F25" i="11"/>
  <c r="F10" i="11"/>
  <c r="F18" i="11"/>
  <c r="F9" i="11"/>
  <c r="F12" i="11"/>
  <c r="F22" i="11"/>
  <c r="F11" i="11"/>
  <c r="F19" i="11"/>
  <c r="F20" i="11"/>
  <c r="F14" i="11"/>
  <c r="F13" i="11"/>
  <c r="F21" i="11"/>
  <c r="H14" i="16"/>
  <c r="H13" i="16"/>
  <c r="H15" i="16"/>
  <c r="H10" i="16"/>
  <c r="H12" i="16"/>
  <c r="H11" i="16"/>
  <c r="L10" i="11"/>
  <c r="L18" i="11"/>
  <c r="L9" i="11"/>
  <c r="L15" i="11"/>
  <c r="L11" i="11"/>
  <c r="L19" i="11"/>
  <c r="L12" i="11"/>
  <c r="L20" i="11"/>
  <c r="L13" i="11"/>
  <c r="L21" i="11"/>
  <c r="L23" i="11"/>
  <c r="L14" i="11"/>
  <c r="L22" i="11"/>
  <c r="L16" i="11"/>
  <c r="L24" i="11"/>
  <c r="L17" i="11"/>
  <c r="L25" i="11"/>
  <c r="F11" i="16"/>
  <c r="F13" i="16"/>
  <c r="F10" i="16"/>
  <c r="F12" i="16"/>
  <c r="F14" i="16"/>
  <c r="F15" i="16"/>
  <c r="F36" i="12"/>
  <c r="F40" i="12"/>
  <c r="F37" i="12"/>
  <c r="F50" i="12"/>
  <c r="F43" i="12"/>
  <c r="F39" i="12"/>
  <c r="F46" i="12"/>
  <c r="F41" i="12"/>
  <c r="F42" i="12"/>
  <c r="F35" i="12"/>
  <c r="F49" i="12"/>
  <c r="F44" i="12"/>
  <c r="F38" i="12"/>
  <c r="F48" i="12"/>
  <c r="F45" i="12"/>
  <c r="F51" i="12"/>
  <c r="F47" i="12"/>
  <c r="H41" i="12"/>
  <c r="H51" i="12"/>
  <c r="H48" i="12"/>
  <c r="H38" i="12"/>
  <c r="H36" i="12"/>
  <c r="H37" i="12"/>
  <c r="H50" i="12"/>
  <c r="H47" i="12"/>
  <c r="H39" i="12"/>
  <c r="H43" i="12"/>
  <c r="H40" i="12"/>
  <c r="H46" i="12"/>
  <c r="H44" i="12"/>
  <c r="H42" i="12"/>
  <c r="H49" i="12"/>
  <c r="H35" i="12"/>
  <c r="H45" i="12"/>
  <c r="N39" i="12"/>
  <c r="N35" i="12"/>
  <c r="N48" i="12"/>
  <c r="N46" i="12"/>
  <c r="N42" i="12"/>
  <c r="N49" i="12"/>
  <c r="N38" i="12"/>
  <c r="N51" i="12"/>
  <c r="N40" i="12"/>
  <c r="N44" i="12"/>
  <c r="N41" i="12"/>
  <c r="N37" i="12"/>
  <c r="N36" i="12"/>
  <c r="N47" i="12"/>
  <c r="N43" i="12"/>
  <c r="N45" i="12"/>
  <c r="N50" i="12"/>
  <c r="J38" i="12"/>
  <c r="J35" i="12"/>
  <c r="J48" i="12"/>
  <c r="J39" i="12"/>
  <c r="J41" i="12"/>
  <c r="J37" i="12"/>
  <c r="J50" i="12"/>
  <c r="J44" i="12"/>
  <c r="J51" i="12"/>
  <c r="J40" i="12"/>
  <c r="J42" i="12"/>
  <c r="J36" i="12"/>
  <c r="J46" i="12"/>
  <c r="J43" i="12"/>
  <c r="J47" i="12"/>
  <c r="J49" i="12"/>
  <c r="J45" i="12"/>
  <c r="L35" i="12"/>
  <c r="L48" i="12"/>
  <c r="L50" i="12"/>
  <c r="L37" i="12"/>
  <c r="L42" i="12"/>
  <c r="L41" i="12"/>
  <c r="L38" i="12"/>
  <c r="L51" i="12"/>
  <c r="L44" i="12"/>
  <c r="L40" i="12"/>
  <c r="L47" i="12"/>
  <c r="L46" i="12"/>
  <c r="L43" i="12"/>
  <c r="L36" i="12"/>
  <c r="L45" i="12"/>
  <c r="L39" i="12"/>
  <c r="L49" i="12"/>
  <c r="O34" i="12"/>
  <c r="P41" i="12" l="1"/>
  <c r="P35" i="12"/>
  <c r="P44" i="12"/>
  <c r="P48" i="12"/>
  <c r="P45" i="12"/>
  <c r="P39" i="12"/>
  <c r="P46" i="12"/>
  <c r="P42" i="12"/>
  <c r="P47" i="12"/>
  <c r="P37" i="12"/>
  <c r="P43" i="12"/>
  <c r="P36" i="12"/>
  <c r="P51" i="12"/>
  <c r="P38" i="12"/>
  <c r="P49" i="12"/>
  <c r="P40" i="12"/>
  <c r="P50" i="12"/>
  <c r="L9" i="16"/>
  <c r="F9" i="16"/>
  <c r="H9" i="16"/>
  <c r="H8" i="11"/>
  <c r="P34" i="12"/>
  <c r="L34" i="12"/>
  <c r="H34" i="12"/>
  <c r="F34" i="12"/>
  <c r="L8" i="11"/>
  <c r="F8" i="11"/>
  <c r="N34" i="12"/>
  <c r="J34" i="12"/>
</calcChain>
</file>

<file path=xl/comments1.xml><?xml version="1.0" encoding="utf-8"?>
<comments xmlns="http://schemas.openxmlformats.org/spreadsheetml/2006/main">
  <authors>
    <author>scbjosa</author>
  </authors>
  <commentList>
    <comment ref="B6" authorId="0" shapeId="0">
      <text>
        <r>
          <rPr>
            <b/>
            <sz val="12"/>
            <color indexed="81"/>
            <rFont val="Tahoma"/>
            <family val="2"/>
          </rPr>
          <t>Endast flyttningar inom området. Flyttningar till och från området ingår ej</t>
        </r>
        <r>
          <rPr>
            <sz val="8"/>
            <color indexed="81"/>
            <rFont val="Tahoma"/>
            <family val="2"/>
          </rPr>
          <t xml:space="preserve">
</t>
        </r>
      </text>
    </comment>
    <comment ref="H6" authorId="0" shapeId="0">
      <text>
        <r>
          <rPr>
            <b/>
            <sz val="11"/>
            <color indexed="81"/>
            <rFont val="Tahoma"/>
            <family val="2"/>
          </rPr>
          <t xml:space="preserve">
</t>
        </r>
        <r>
          <rPr>
            <b/>
            <sz val="14"/>
            <color indexed="81"/>
            <rFont val="Tahoma"/>
            <family val="2"/>
          </rPr>
          <t>Flyttningar inom området</t>
        </r>
        <r>
          <rPr>
            <b/>
            <sz val="12"/>
            <color indexed="81"/>
            <rFont val="Tahoma"/>
            <family val="2"/>
          </rPr>
          <t xml:space="preserve"> (flyttningar till området ingår ej)</t>
        </r>
        <r>
          <rPr>
            <b/>
            <sz val="14"/>
            <color indexed="81"/>
            <rFont val="Tahoma"/>
            <family val="2"/>
          </rPr>
          <t>.</t>
        </r>
        <r>
          <rPr>
            <b/>
            <sz val="11"/>
            <color indexed="81"/>
            <rFont val="Tahoma"/>
            <family val="2"/>
          </rPr>
          <t xml:space="preserve">
Bostadsrätt =  </t>
        </r>
        <r>
          <rPr>
            <sz val="11"/>
            <color indexed="81"/>
            <rFont val="Tahoma"/>
            <family val="2"/>
          </rPr>
          <t xml:space="preserve"> Flerbostadshus med upplåtelseformen bostadsrätt</t>
        </r>
        <r>
          <rPr>
            <b/>
            <sz val="11"/>
            <color indexed="81"/>
            <rFont val="Tahoma"/>
            <family val="2"/>
          </rPr>
          <t xml:space="preserve">
Hyresrätt =  </t>
        </r>
        <r>
          <rPr>
            <sz val="11"/>
            <color indexed="81"/>
            <rFont val="Tahoma"/>
            <family val="2"/>
          </rPr>
          <t xml:space="preserve"> Flerbostadshus med övriga upplåtelseformer</t>
        </r>
        <r>
          <rPr>
            <b/>
            <sz val="11"/>
            <color indexed="81"/>
            <rFont val="Tahoma"/>
            <family val="2"/>
          </rPr>
          <t xml:space="preserve">
Småhus =  </t>
        </r>
        <r>
          <rPr>
            <sz val="11"/>
            <color indexed="81"/>
            <rFont val="Tahoma"/>
            <family val="2"/>
          </rPr>
          <t xml:space="preserve"> Småhus- eller lantbruksfastighet oavsett upplåtelseform</t>
        </r>
        <r>
          <rPr>
            <b/>
            <sz val="11"/>
            <color indexed="81"/>
            <rFont val="Tahoma"/>
            <family val="2"/>
          </rPr>
          <t xml:space="preserve">
Inflyttningar till övriga boendeformer ingår ej</t>
        </r>
      </text>
    </comment>
    <comment ref="B25" authorId="0" shapeId="0">
      <text>
        <r>
          <rPr>
            <b/>
            <sz val="11"/>
            <color indexed="81"/>
            <rFont val="Tahoma"/>
            <family val="2"/>
          </rPr>
          <t>Flyttningar inom området ingår ej</t>
        </r>
        <r>
          <rPr>
            <sz val="8"/>
            <color indexed="81"/>
            <rFont val="Tahoma"/>
            <family val="2"/>
          </rPr>
          <t xml:space="preserve">
</t>
        </r>
      </text>
    </comment>
    <comment ref="H25" authorId="0" shapeId="0">
      <text>
        <r>
          <rPr>
            <b/>
            <sz val="11"/>
            <color indexed="81"/>
            <rFont val="Tahoma"/>
            <family val="2"/>
          </rPr>
          <t xml:space="preserve">
</t>
        </r>
        <r>
          <rPr>
            <b/>
            <sz val="14"/>
            <color indexed="81"/>
            <rFont val="Tahoma"/>
            <family val="2"/>
          </rPr>
          <t>Flyttningar till området</t>
        </r>
        <r>
          <rPr>
            <b/>
            <sz val="12"/>
            <color indexed="81"/>
            <rFont val="Tahoma"/>
            <family val="2"/>
          </rPr>
          <t xml:space="preserve"> (flyttningar inom området ingår ej)</t>
        </r>
        <r>
          <rPr>
            <b/>
            <sz val="14"/>
            <color indexed="81"/>
            <rFont val="Tahoma"/>
            <family val="2"/>
          </rPr>
          <t>.</t>
        </r>
        <r>
          <rPr>
            <b/>
            <sz val="11"/>
            <color indexed="81"/>
            <rFont val="Tahoma"/>
            <family val="2"/>
          </rPr>
          <t xml:space="preserve">
Bostadsrätt =  </t>
        </r>
        <r>
          <rPr>
            <sz val="11"/>
            <color indexed="81"/>
            <rFont val="Tahoma"/>
            <family val="2"/>
          </rPr>
          <t xml:space="preserve"> Flerbostadshus med upplåtelseformen bostadsrätt</t>
        </r>
        <r>
          <rPr>
            <b/>
            <sz val="11"/>
            <color indexed="81"/>
            <rFont val="Tahoma"/>
            <family val="2"/>
          </rPr>
          <t xml:space="preserve">
Hyresrätt =   </t>
        </r>
        <r>
          <rPr>
            <sz val="11"/>
            <color indexed="81"/>
            <rFont val="Tahoma"/>
            <family val="2"/>
          </rPr>
          <t>Flerbostadshus med övriga upplåtelseformer</t>
        </r>
        <r>
          <rPr>
            <b/>
            <sz val="11"/>
            <color indexed="81"/>
            <rFont val="Tahoma"/>
            <family val="2"/>
          </rPr>
          <t xml:space="preserve">
Småhus =  </t>
        </r>
        <r>
          <rPr>
            <sz val="11"/>
            <color indexed="81"/>
            <rFont val="Tahoma"/>
            <family val="2"/>
          </rPr>
          <t xml:space="preserve"> Småhus- eller lantbruksfastighet oavsett upplåtelseform</t>
        </r>
        <r>
          <rPr>
            <b/>
            <sz val="11"/>
            <color indexed="81"/>
            <rFont val="Tahoma"/>
            <family val="2"/>
          </rPr>
          <t xml:space="preserve">
Inflyttningar till övriga boendeformer ingår ej</t>
        </r>
      </text>
    </comment>
  </commentList>
</comments>
</file>

<file path=xl/comments2.xml><?xml version="1.0" encoding="utf-8"?>
<comments xmlns="http://schemas.openxmlformats.org/spreadsheetml/2006/main">
  <authors>
    <author>scbjosa</author>
  </authors>
  <commentList>
    <comment ref="B3" authorId="0" shapeId="0">
      <text>
        <r>
          <rPr>
            <b/>
            <sz val="11"/>
            <color indexed="81"/>
            <rFont val="Tahoma"/>
            <family val="2"/>
          </rPr>
          <t>Källa: SCBs Register över totalbefokningen (RTB)</t>
        </r>
      </text>
    </comment>
    <comment ref="O3" authorId="0" shapeId="0">
      <text>
        <r>
          <rPr>
            <b/>
            <sz val="11"/>
            <color indexed="81"/>
            <rFont val="Tahoma"/>
            <family val="2"/>
          </rPr>
          <t>Källa: SCBs Register över totalbefokningen (RTB)</t>
        </r>
      </text>
    </comment>
    <comment ref="B28" authorId="0" shapeId="0">
      <text>
        <r>
          <rPr>
            <b/>
            <sz val="11"/>
            <color indexed="81"/>
            <rFont val="Tahoma"/>
            <family val="2"/>
          </rPr>
          <t>Källa: SCBs Register över totalbefokningen (RTB)</t>
        </r>
      </text>
    </comment>
  </commentList>
</comments>
</file>

<file path=xl/comments3.xml><?xml version="1.0" encoding="utf-8"?>
<comments xmlns="http://schemas.openxmlformats.org/spreadsheetml/2006/main">
  <authors>
    <author>scbjosa</author>
    <author>Davidsson Ann-Sofie RM/RTI-Ö</author>
  </authors>
  <commentList>
    <comment ref="B3" authorId="0" shapeId="0">
      <text>
        <r>
          <rPr>
            <sz val="11"/>
            <color indexed="81"/>
            <rFont val="Tahoma"/>
            <family val="2"/>
          </rPr>
          <t>Inkomst efter skatteavdrag och tillägg av skattefria ersättningar och bidrag (tex bostadsbidrag och socialbidrag)
För detaljerad beskrivning se fliken SCBDefinitioner</t>
        </r>
      </text>
    </comment>
    <comment ref="B20" authorId="1" shapeId="0">
      <text>
        <r>
          <rPr>
            <sz val="11"/>
            <color indexed="81"/>
            <rFont val="Tahoma"/>
            <family val="2"/>
          </rPr>
          <t>Antal familjer med bostadsstöd
samt genomsnittligt stöd per månad</t>
        </r>
      </text>
    </comment>
    <comment ref="B21" authorId="1" shapeId="0">
      <text>
        <r>
          <rPr>
            <sz val="11"/>
            <color indexed="81"/>
            <rFont val="Tahoma"/>
            <family val="2"/>
          </rPr>
          <t>Antal familjer med socialbidrag
samt genomsnittligt bidrag per månad</t>
        </r>
      </text>
    </comment>
    <comment ref="B23" authorId="0" shapeId="0">
      <text>
        <r>
          <rPr>
            <b/>
            <sz val="11"/>
            <color indexed="81"/>
            <rFont val="Tahoma"/>
            <family val="2"/>
          </rPr>
          <t>Köpkraft</t>
        </r>
        <r>
          <rPr>
            <sz val="11"/>
            <color indexed="81"/>
            <rFont val="Tahoma"/>
            <family val="2"/>
          </rPr>
          <t xml:space="preserve"> för familjer.
Kvartiler baserade på disponibel inkomst per konsumtionsenhet (KE) i familjerna. 
Köpkraft redovisas enbart för familjer. Köpkraft beräknas som disponibel inkomst per konsumtionsenhet och är ett mått som gör det möjligt att jämföra familjernas köpkraft och ta hänsyn till olika sammansättningar av familjerna. En familj kan bestå av olika antal personer vilket givetvis påverkar köpkraften. Familjens medlemmar ges olika konsumtionsvikt beroende på hur hushållet är sammansatt.</t>
        </r>
      </text>
    </comment>
  </commentList>
</comments>
</file>

<file path=xl/comments4.xml><?xml version="1.0" encoding="utf-8"?>
<comments xmlns="http://schemas.openxmlformats.org/spreadsheetml/2006/main">
  <authors>
    <author>scbjosa</author>
  </authors>
  <commentList>
    <comment ref="B3" authorId="0" shapeId="0">
      <text>
        <r>
          <rPr>
            <b/>
            <sz val="11"/>
            <color indexed="81"/>
            <rFont val="Tahoma"/>
            <family val="2"/>
          </rPr>
          <t xml:space="preserve">Andel av befolkningen som  förvärvsarbetade i november statistikåret
 </t>
        </r>
      </text>
    </comment>
    <comment ref="B29" authorId="0" shapeId="0">
      <text>
        <r>
          <rPr>
            <b/>
            <sz val="11"/>
            <color indexed="81"/>
            <rFont val="Tahoma"/>
            <family val="2"/>
          </rPr>
          <t>Personer 18 -64 år som är öppet arbetslösa eller i åtgärder i mars statistikåret</t>
        </r>
      </text>
    </comment>
    <comment ref="B40" authorId="0" shapeId="0">
      <text>
        <r>
          <rPr>
            <b/>
            <sz val="12"/>
            <color indexed="81"/>
            <rFont val="Tahoma"/>
            <family val="2"/>
          </rPr>
          <t>Personer 18 -64 år som är öppet arbetslösa eller i åtgärder i mars statistikåret</t>
        </r>
      </text>
    </comment>
  </commentList>
</comments>
</file>

<file path=xl/comments5.xml><?xml version="1.0" encoding="utf-8"?>
<comments xmlns="http://schemas.openxmlformats.org/spreadsheetml/2006/main">
  <authors>
    <author>scbjosa</author>
  </authors>
  <commentList>
    <comment ref="B3" authorId="0" shapeId="0">
      <text>
        <r>
          <rPr>
            <b/>
            <sz val="12"/>
            <color indexed="81"/>
            <rFont val="Tahoma"/>
            <family val="2"/>
          </rPr>
          <t>Befolkningen 16-74 år efter utbildningsnivå</t>
        </r>
        <r>
          <rPr>
            <sz val="8"/>
            <color indexed="81"/>
            <rFont val="Tahoma"/>
            <family val="2"/>
          </rPr>
          <t xml:space="preserve">
</t>
        </r>
      </text>
    </comment>
    <comment ref="B8" authorId="0" shapeId="0">
      <text>
        <r>
          <rPr>
            <b/>
            <sz val="11"/>
            <color indexed="81"/>
            <rFont val="Tahoma"/>
            <family val="2"/>
          </rPr>
          <t>Befolkningen 16-74 år efter utbildningsnivå</t>
        </r>
      </text>
    </comment>
  </commentList>
</comments>
</file>

<file path=xl/sharedStrings.xml><?xml version="1.0" encoding="utf-8"?>
<sst xmlns="http://schemas.openxmlformats.org/spreadsheetml/2006/main" count="926" uniqueCount="359">
  <si>
    <t xml:space="preserve">Summa </t>
  </si>
  <si>
    <t xml:space="preserve">Antal </t>
  </si>
  <si>
    <t>Antal</t>
  </si>
  <si>
    <t>Kommun</t>
  </si>
  <si>
    <t>Riket</t>
  </si>
  <si>
    <t>%</t>
  </si>
  <si>
    <t>Uppgift saknas</t>
  </si>
  <si>
    <t xml:space="preserve">Åldersfördelning  </t>
  </si>
  <si>
    <t>(%)</t>
  </si>
  <si>
    <t>0 - 9 år</t>
  </si>
  <si>
    <t>10 -14 år</t>
  </si>
  <si>
    <t>15 - 19 år</t>
  </si>
  <si>
    <t>Västra Götalands län</t>
  </si>
  <si>
    <t>Ålder</t>
  </si>
  <si>
    <t xml:space="preserve"> - </t>
  </si>
  <si>
    <t>Varav 65 år-</t>
  </si>
  <si>
    <t>Medelålder</t>
  </si>
  <si>
    <t>40,5 år</t>
  </si>
  <si>
    <t xml:space="preserve">Förändringar </t>
  </si>
  <si>
    <t>Ensamstående 65 år och äldre</t>
  </si>
  <si>
    <t>Gifta/sambeskattade 65 år och äldre</t>
  </si>
  <si>
    <t xml:space="preserve">            - " -                   med barn</t>
  </si>
  <si>
    <t>Ensamstående 20-64 år utan barn</t>
  </si>
  <si>
    <t xml:space="preserve">            - " -                            med 3 barn</t>
  </si>
  <si>
    <t xml:space="preserve">            - " -                            med 2 barn</t>
  </si>
  <si>
    <t xml:space="preserve">            - " -                            med 1 barn</t>
  </si>
  <si>
    <t>Män</t>
  </si>
  <si>
    <t>Kvinnor</t>
  </si>
  <si>
    <t>20-24 år</t>
  </si>
  <si>
    <t>25-44 år</t>
  </si>
  <si>
    <t>45-64 år</t>
  </si>
  <si>
    <t>20-64 år</t>
  </si>
  <si>
    <t>Öppet arbetslösa</t>
  </si>
  <si>
    <t>I åtgärder</t>
  </si>
  <si>
    <t>Gymnasial utbildning, 3 år eller längre</t>
  </si>
  <si>
    <t>Gymnasial utbildning, max 2 år</t>
  </si>
  <si>
    <t>Utbildningsnivå</t>
  </si>
  <si>
    <t xml:space="preserve">Akademisk utbildning under tre år </t>
  </si>
  <si>
    <t xml:space="preserve">Småhus </t>
  </si>
  <si>
    <t>Disponibel inkomst</t>
  </si>
  <si>
    <t>Akademisk utbildning över  tre år och Forskarutbildning</t>
  </si>
  <si>
    <t>Förgymnasial</t>
  </si>
  <si>
    <t xml:space="preserve">Riket </t>
  </si>
  <si>
    <t>Summa</t>
  </si>
  <si>
    <t xml:space="preserve">Procent </t>
  </si>
  <si>
    <t>Månadsinkomst (medel)</t>
  </si>
  <si>
    <t>Köpkraft</t>
  </si>
  <si>
    <t xml:space="preserve">2. Medellåg </t>
  </si>
  <si>
    <t>1. Låg</t>
  </si>
  <si>
    <t xml:space="preserve">3. Medelhög </t>
  </si>
  <si>
    <t xml:space="preserve">4. Hög  </t>
  </si>
  <si>
    <t>Gräns för Dispink/KE</t>
  </si>
  <si>
    <t xml:space="preserve">Flyttströmmar, in- och utflyttare  </t>
  </si>
  <si>
    <t>Totalt arbetslösa och i åtgärder 18-64 år</t>
  </si>
  <si>
    <t>Flyttningar inom:</t>
  </si>
  <si>
    <t>Arbetslöshet, diagram</t>
  </si>
  <si>
    <t>Befolkningsmängd, diagram</t>
  </si>
  <si>
    <t>Månads-
inkomst</t>
  </si>
  <si>
    <t>Summa antal och Årsinkomst (medel)</t>
  </si>
  <si>
    <t>Definitioner på data från Statistiska Centralbyrån</t>
  </si>
  <si>
    <t xml:space="preserve">Fastighet </t>
  </si>
  <si>
    <t xml:space="preserve">All mark är indelad fastigheter, bebodda och obebodda. Till fastigheterna hör byggnader och anläggningar av olika slag. Fastigheter indelas efter beskattningskategori. För fastigheter som är delade räknas med respektive fastighetsdel som egen fastighet om fastighetsdelarna har olika ägare och/eller är av olika fastighetstyp. </t>
  </si>
  <si>
    <t xml:space="preserve">Fastighet - Taxeringsenhet </t>
  </si>
  <si>
    <t>En fastighet är oftast det samma som en taxeringsenhet. Ibland kan två eller flera fastigheter tillsammans utgöra en taxeringsenhet. Men fastigheten kan också vara delad på flera taxeringsenheter. En taxeringsenhet tillhör någon av följande huvudtyper: lantbruksenhet, småhusenhet, hyreshusenhet, industrienhet, täktenhet, elproduktionsenhet, icke skattepliktig taxeringsenhet, övrig taxeringsenhet.</t>
  </si>
  <si>
    <t xml:space="preserve">Flyttning </t>
  </si>
  <si>
    <t>Flyttningsstatistiken - liksom all annan befolkningsstatistik - bygger på uppgifter från folkbokföringen. Från folkbokföringen kan man inte direkt få någon definition på flyttning. Folkbokföringen tillämpar följande huvudregel för rätt folkbokföringsort (undantagen utelämnas här): "En person anses bosatt på den fastighet där han regelmässigt vistas eller, när byte av bostad skett, kan antas komma att regelmässigt visats under nattvilan eller motsvarande vila (dygnsvilan). Den som enligt denna regel kan anses bosatt på flera fastigheter anses bosatt på den fastighet där han med hänsyn till sin tjänst eller verksamhet och övriga omständigheter får anses ha sitt egentliga hemvist."</t>
  </si>
  <si>
    <t>Med samma terminologi definieras därför flyttning som att en person har bytt bostad och regelmässigt vistas i den nya bostaden. För flyttningsstatistiken gäller dessutom villkoret att flyttningen skett från en fastighet till en annan fastighet. Flyttningen anmäls inom två veckor av den flyttande till lokala skattekontoret. Därefter registreras flyttningen vid länsstyrelsen. Tidpunkten för flyttningen definieras i statistiken som dag då flyttningen skedde. För inrikes flyttning över länsgräns registreras flyttning både vid ut- och inflyttning.</t>
  </si>
  <si>
    <t>Vid redovisningen av flyttningar delas flyttningarna i två delar dels flyttningar över områdesgränsen dels flyttningar inom området med dock över fastighetsgräns.</t>
  </si>
  <si>
    <t>Avser flyttningsstatistiken t ex kommuner ingår i "flyttningar inom området" alla flyttningar mellan fastigheter inom kommunen.</t>
  </si>
  <si>
    <t>Förvärvsarbetande</t>
  </si>
  <si>
    <t xml:space="preserve">Som förvärvsarbetande räknas alla som bedöms ha utfört i genomsnitt en timmes arbete per vecka under november månad. Även de som varit tillfälligt frånvarande under mätperioden, t.ex. på grund av sjukdom, ingår i bedömningen. Om det inte säkert framgår av någon kontrolluppgift att personen haft anställning under november, används årslönens storlek som kriterium. Är årslönen större än ett basbelopp räknas personen som förvärvsarbetande. Vissa transfereringar, som t.ex. sjuk- och föräldrapenning likställs i detta fall med lön. Om personen haft en inkomst av aktiv näringsverksamhet på minst 100 kronor räknas personen som förvärvsarbetande i eget företag. </t>
  </si>
  <si>
    <t xml:space="preserve">Hyreshus </t>
  </si>
  <si>
    <t>Som hyreshus räknas vanliga flerbostadshus med såväl hyres- som bostadsrätter, ungkarlshotell, servicehus, studenthem/-hotell och personalbostäder på skattepliktiga fastigheter. Hit räknas även olika typer av lokalhus (kontor, butiker, hotell, restauranger, kiosker och parkeringshus) på skattepliktiga fastigheter.</t>
  </si>
  <si>
    <t>Köpeskillingskoefficient</t>
  </si>
  <si>
    <t>Köpeskillingskoefficient = Köpeskilling dividerat med bas-/taxeringsvärde</t>
  </si>
  <si>
    <t>Fr.o.m. 2003 är köpeskillingskoefficienten beräknad som ett K/T-tal i förhållande till 2003 års taxeringsvärde.</t>
  </si>
  <si>
    <t xml:space="preserve">Köpkraft </t>
  </si>
  <si>
    <t>Med småhus menas friliggande enbostadshus, rad- och kedjehus samt friliggande tvåbostadshus för permanentboende.</t>
  </si>
  <si>
    <t xml:space="preserve">Utbildning </t>
  </si>
  <si>
    <t xml:space="preserve">Utbildningsvariabeln bygger på svensk utbildningsnomenklatur (SUN). Det är en standard som klassificerar enskilda utbildningar samtidigt som den utgör ett system för aggregeringar till större grupper. Från och med Utbildningsregistret för år 2000 tillämpas en ny indelning, SUN 2000, som bygger på den internationella indelning ISCED 97 som UNESCO ansvarar för. Koden är uppbyggd utifrån en nivåmodul och en inriktningsmodul. Den nya indelningen är inte alltid översättningsbar. </t>
  </si>
  <si>
    <t>Uppgiften om utbildningsnivå avser personens högsta utbildning. Utbildning klassificeras enligt Svensk utbildningsnomenklatur (SUN)</t>
  </si>
  <si>
    <t xml:space="preserve">Ålder </t>
  </si>
  <si>
    <t>Ålder redovisas som ålder vid årets slut.</t>
  </si>
  <si>
    <t>Inflyttare till:</t>
  </si>
  <si>
    <t>Utflyttare från:</t>
  </si>
  <si>
    <t>Disponibel inkomst bygger på inkomstströmmar samt positiva och negativa transfereringar. Från och med inkomståret 2005 har disponibel inkomst fått något förändrat innehåll. Numera ingår kapitalvinst och kapitalförlust som bruttobelopp. Tidigare redovisades kapitalvinst som taxerat belopp medan förlusten inte alls fanns med. Dessutom har tillkommit pensionssparande, både privat och i egen näring och periodiskt understöd.</t>
  </si>
  <si>
    <t>Det är ett kontantnära begrepp och syftet bakom detta inkomstbegrepp är att så nära som möjligt belysa kontantflödet av inkomster. Kapitalvinst och kapitalförlust är en beräkning av de värdeförändringar man har haft på sina tillgångar. Det är först i samband med omsättning av tillgångarna man kan realisera värdeförändringar som kontanter. En negativ värdeförändring betraktas på samma sätt som en negativ näringsinkomst, dvs. det negativa värdet påverkar beräkningen av disponibel inkomst.</t>
  </si>
  <si>
    <t>Den disponibla inkomsten visar hushållets sammanlagda inkomst medan nettoinkomst visar den enskilda personens inkomst. Både nettoinkomst och disponibel inkomst är summan av alla skattepliktiga och skattefria inkomster minus skatt och övriga negativa transfereringar.</t>
  </si>
  <si>
    <t>Både den gamla och den nya definitionen av disponibel inkomst kommer att finnas tillgängliga under en övergångsperiod på tre år.</t>
  </si>
  <si>
    <t>Hyresrätt</t>
  </si>
  <si>
    <t xml:space="preserve">20 - 24 år </t>
  </si>
  <si>
    <t>25 - 34 år</t>
  </si>
  <si>
    <t>35 - 44 år</t>
  </si>
  <si>
    <t>45 - 54 år</t>
  </si>
  <si>
    <t xml:space="preserve">55 - 64 år </t>
  </si>
  <si>
    <t xml:space="preserve">65- år </t>
  </si>
  <si>
    <t>Kommunkod</t>
  </si>
  <si>
    <t>Bostadsrätt</t>
  </si>
  <si>
    <t>Ägarkategori</t>
  </si>
  <si>
    <t>2011</t>
  </si>
  <si>
    <t>2012</t>
  </si>
  <si>
    <t>Bostadsrätt inom:</t>
  </si>
  <si>
    <t>Hyresrätt inom:</t>
  </si>
  <si>
    <t>Småhus inom:</t>
  </si>
  <si>
    <t>till bostadsrätt, hyresrätt och småhus</t>
  </si>
  <si>
    <t xml:space="preserve">till bostadsrätt, hyresrätt och småhus </t>
  </si>
  <si>
    <t>(Övriga inkl. uppgift saknas redovisas ej)</t>
  </si>
  <si>
    <t>Inomflyttare till:</t>
  </si>
  <si>
    <t>Antal lägenheter efter upplåtelseform</t>
  </si>
  <si>
    <t>Äganderätt/småhus</t>
  </si>
  <si>
    <t>Övrigt</t>
  </si>
  <si>
    <t>Län</t>
  </si>
  <si>
    <t>År 2015</t>
  </si>
  <si>
    <t>Postnummer</t>
  </si>
  <si>
    <t>Postort</t>
  </si>
  <si>
    <t>Befolkningsmängd  2015-12-31</t>
  </si>
  <si>
    <t>2015</t>
  </si>
  <si>
    <t>2014</t>
  </si>
  <si>
    <t>2013</t>
  </si>
  <si>
    <t>2011-2015</t>
  </si>
  <si>
    <t>Förändring 2011-2015</t>
  </si>
  <si>
    <t>Procent</t>
  </si>
  <si>
    <t>Köpkraft 2014</t>
  </si>
  <si>
    <t>Köpkraft 2014, diagram</t>
  </si>
  <si>
    <t>Disponibel inkomst 2014</t>
  </si>
  <si>
    <t>Sammanboende 20-64 år utan barn</t>
  </si>
  <si>
    <t>Hushåll med bostadsstöd</t>
  </si>
  <si>
    <t>Hushåll med socialbidrag</t>
  </si>
  <si>
    <t>Totalt antal hushåll</t>
  </si>
  <si>
    <t>Sysselsättningsgrad % 20-64 år 2014</t>
  </si>
  <si>
    <t>Arbetslöshet, Mars 2015</t>
  </si>
  <si>
    <t xml:space="preserve">Utbildningsnivå 2016-01-01 </t>
  </si>
  <si>
    <t>Köpkraft redovisas enbart för hushåller. Köpkraft beräknas som disponibel inkomst per konsumtionsenhet och är ett mått som gör det möjligt att jämföra hushållens köpkraft och ta hänsyn till olika sammansättningar av hushållen. Ett hushåll kan bestå av olika antal personer vilket givetvis påverkar köpkraften. Hushållets medlemmar ges olika konsumtionsvikt beroende på hur hushållet är sammansatt.</t>
  </si>
  <si>
    <t>Det innebär att om en hushåll består av personerna X och Y, och Y saknar egen inkomst, så har Y en nettoinkomst som är 0 kronor. Däremot har hushållet som Y tillhör en disponibel inkomst. Det innebär att hushållet X-Y har en disponibel inkomst som motsvarar X:s nettoinkomst.</t>
  </si>
  <si>
    <t>Köpkraft redovisas enbart för hushåller. Köpkraft beräknas som disponibel inkomst per konsumtionsenhet och är ett mått som gör det möjligt att jämföra hushållernas köpkraft och ta hänsyn till olika sammansättningar av hushållerna. En hushåll kan bestå av olika antal personer vilket givetvis påverkar köpkraften. hushållens medlemmar ges olika konsumtionsvikt beroende på hur hushållet är sammansatt.</t>
  </si>
  <si>
    <t>Område</t>
  </si>
  <si>
    <t>Avser fordon ägda av fysisk person och fordon i trafik</t>
  </si>
  <si>
    <t>Personbilar</t>
  </si>
  <si>
    <t>MC</t>
  </si>
  <si>
    <t>Husvagnar</t>
  </si>
  <si>
    <t>EU mopeder</t>
  </si>
  <si>
    <t>Geografiskt läge</t>
  </si>
  <si>
    <t>Länskod</t>
  </si>
  <si>
    <t>Storlek</t>
  </si>
  <si>
    <t>Fordon</t>
  </si>
  <si>
    <t xml:space="preserve">Statistikregistret för fordon baseras på Transportstyrelsens vägtrafikregister över samtliga fordon som är registrerade i Sverige. </t>
  </si>
  <si>
    <t>Personbilar, lastbilar inklusive dragbilar, bussar, släpvagnar inklusive husvagnar och  påhängsvagnar,</t>
  </si>
  <si>
    <t>motorcyklar, mopeder klass I, traktorer, snöskotrar samt terränghjulingar redovisas i registret.</t>
  </si>
  <si>
    <t>I gruppen Terrängskotrar ingår snöskoter och terränghjulingar.</t>
  </si>
  <si>
    <t>Marknadsanalys</t>
  </si>
  <si>
    <t>Område:</t>
  </si>
  <si>
    <t>Län:</t>
  </si>
  <si>
    <t>Jämförelsekommun:</t>
  </si>
  <si>
    <t>Inflyttare från postnummer (Top 30) till</t>
  </si>
  <si>
    <t>Utflyttare till postnummer (Top 30) från</t>
  </si>
  <si>
    <t>Flyttningar inom, till och från område under 2015 totalt samt per fastighetstyp 2014-12-31 till bostadsrätt, hyresrätt och småhus</t>
  </si>
  <si>
    <t>Hushållstyp</t>
  </si>
  <si>
    <t>Fordonsslag</t>
  </si>
  <si>
    <t>Antal och andel fordon i trafik ägda av fysisk person efter fordonsslag, 2015-12-31</t>
  </si>
  <si>
    <t>Summa antal hushåll</t>
  </si>
  <si>
    <t>Totalt antal lägenheter</t>
  </si>
  <si>
    <t>Valt område</t>
  </si>
  <si>
    <t>Rike</t>
  </si>
  <si>
    <t>0-4</t>
  </si>
  <si>
    <t>5-9</t>
  </si>
  <si>
    <t>10-14</t>
  </si>
  <si>
    <t>15-20</t>
  </si>
  <si>
    <t>21-25</t>
  </si>
  <si>
    <t>26-30</t>
  </si>
  <si>
    <t>31-35</t>
  </si>
  <si>
    <t>36-40</t>
  </si>
  <si>
    <t>41-45</t>
  </si>
  <si>
    <t>46-50</t>
  </si>
  <si>
    <t>51-55</t>
  </si>
  <si>
    <t>56-60</t>
  </si>
  <si>
    <t>61-65</t>
  </si>
  <si>
    <t>66-70</t>
  </si>
  <si>
    <t>71-75</t>
  </si>
  <si>
    <t>75-</t>
  </si>
  <si>
    <t>Varav 65 år -</t>
  </si>
  <si>
    <t>T</t>
  </si>
  <si>
    <t>Befolkningsutveckling inom området</t>
  </si>
  <si>
    <t>bef_2011</t>
  </si>
  <si>
    <t>bef_2012</t>
  </si>
  <si>
    <t>bef_2013</t>
  </si>
  <si>
    <t>bef_2014</t>
  </si>
  <si>
    <t>bef_2015</t>
  </si>
  <si>
    <t>Befolkningsutveckling i kommunen</t>
  </si>
  <si>
    <t>Disponabel inkomst</t>
  </si>
  <si>
    <t>sambo0b</t>
  </si>
  <si>
    <t>sambo1b</t>
  </si>
  <si>
    <t>sambo2b</t>
  </si>
  <si>
    <t>sambo3b</t>
  </si>
  <si>
    <t>eub</t>
  </si>
  <si>
    <t>emb</t>
  </si>
  <si>
    <t>ovrub</t>
  </si>
  <si>
    <t>ovrmb</t>
  </si>
  <si>
    <t>gs65</t>
  </si>
  <si>
    <t>e65</t>
  </si>
  <si>
    <t>ovr65</t>
  </si>
  <si>
    <t>anthb</t>
  </si>
  <si>
    <t>Låg</t>
  </si>
  <si>
    <t>Medellåg</t>
  </si>
  <si>
    <t>Medelhög</t>
  </si>
  <si>
    <t>Hög</t>
  </si>
  <si>
    <t>Total</t>
  </si>
  <si>
    <t>Utbildning</t>
  </si>
  <si>
    <t>fg</t>
  </si>
  <si>
    <t>gy2</t>
  </si>
  <si>
    <t>gy3</t>
  </si>
  <si>
    <t>eg2</t>
  </si>
  <si>
    <t>eg3</t>
  </si>
  <si>
    <t>us</t>
  </si>
  <si>
    <t>utbtot</t>
  </si>
  <si>
    <t>bilarhb</t>
  </si>
  <si>
    <t>mchb</t>
  </si>
  <si>
    <t>husvhb</t>
  </si>
  <si>
    <t>mopedhb</t>
  </si>
  <si>
    <t>Total Hushåll</t>
  </si>
  <si>
    <t>Sysselsättningsgrad</t>
  </si>
  <si>
    <t>B</t>
  </si>
  <si>
    <t>a1ms</t>
  </si>
  <si>
    <t>a1mt</t>
  </si>
  <si>
    <t>a1ks</t>
  </si>
  <si>
    <t>a1kt</t>
  </si>
  <si>
    <t>a1ts</t>
  </si>
  <si>
    <t>a1tt</t>
  </si>
  <si>
    <t>a2ms</t>
  </si>
  <si>
    <t>a2mt</t>
  </si>
  <si>
    <t>a2ks</t>
  </si>
  <si>
    <t>a2kt</t>
  </si>
  <si>
    <t>a2ts</t>
  </si>
  <si>
    <t>a2tt</t>
  </si>
  <si>
    <t>a3ms</t>
  </si>
  <si>
    <t>a3mt</t>
  </si>
  <si>
    <t>a3ks</t>
  </si>
  <si>
    <t>a3kt</t>
  </si>
  <si>
    <t>a3ts</t>
  </si>
  <si>
    <t>a3tt</t>
  </si>
  <si>
    <t>a4ms</t>
  </si>
  <si>
    <t>a4mt</t>
  </si>
  <si>
    <t>a4ks</t>
  </si>
  <si>
    <t>a4kt</t>
  </si>
  <si>
    <t>a4ts</t>
  </si>
  <si>
    <t>a4tt</t>
  </si>
  <si>
    <t>Arbetslöshet Mars 2015</t>
  </si>
  <si>
    <t>antarblos</t>
  </si>
  <si>
    <t>antatgard</t>
  </si>
  <si>
    <t>anttot</t>
  </si>
  <si>
    <t>Ekonomiskt Bistånd 2014</t>
  </si>
  <si>
    <t>antbostb</t>
  </si>
  <si>
    <t>antsocb</t>
  </si>
  <si>
    <t>sumbostb</t>
  </si>
  <si>
    <t>sumsocb</t>
  </si>
  <si>
    <t>anthbtot</t>
  </si>
  <si>
    <t>Flyttströmmar inom statisitkområde</t>
  </si>
  <si>
    <t>0009</t>
  </si>
  <si>
    <t>1014</t>
  </si>
  <si>
    <t>1519</t>
  </si>
  <si>
    <t>2024</t>
  </si>
  <si>
    <t>2534</t>
  </si>
  <si>
    <t>3544</t>
  </si>
  <si>
    <t>4554</t>
  </si>
  <si>
    <t>5564</t>
  </si>
  <si>
    <t>6599</t>
  </si>
  <si>
    <t>Flyttströmmar till statisitkområde</t>
  </si>
  <si>
    <t>Flyttströmmar från statisitkområde</t>
  </si>
  <si>
    <t>Flyttströmmar inom statisitkområde till bostadsrätt, hyresrätt och småhus</t>
  </si>
  <si>
    <t>Typ</t>
  </si>
  <si>
    <t>BR</t>
  </si>
  <si>
    <t>HR</t>
  </si>
  <si>
    <t>OV</t>
  </si>
  <si>
    <t>VA</t>
  </si>
  <si>
    <t>Flyttströmmar till statisitkområde till bostadsrätt, hyresrätt och småhus</t>
  </si>
  <si>
    <t>In- och utflyttare summering (total)</t>
  </si>
  <si>
    <t>In</t>
  </si>
  <si>
    <t>Ut</t>
  </si>
  <si>
    <t>Inflyttare från postnummer (Top 15) till statistikområde</t>
  </si>
  <si>
    <t>80251</t>
  </si>
  <si>
    <t xml:space="preserve">GÄVLE               </t>
  </si>
  <si>
    <t>80321</t>
  </si>
  <si>
    <t>80323</t>
  </si>
  <si>
    <t>80282</t>
  </si>
  <si>
    <t>80311</t>
  </si>
  <si>
    <t>80325</t>
  </si>
  <si>
    <t>80595</t>
  </si>
  <si>
    <t>80597</t>
  </si>
  <si>
    <t>80649</t>
  </si>
  <si>
    <t>80254</t>
  </si>
  <si>
    <t>80598</t>
  </si>
  <si>
    <t>80636</t>
  </si>
  <si>
    <t>80648</t>
  </si>
  <si>
    <t>81740</t>
  </si>
  <si>
    <t xml:space="preserve">BERGBY              </t>
  </si>
  <si>
    <t>80280</t>
  </si>
  <si>
    <t>80302</t>
  </si>
  <si>
    <t>81833</t>
  </si>
  <si>
    <t xml:space="preserve">VALBO               </t>
  </si>
  <si>
    <t>80255</t>
  </si>
  <si>
    <t>80266</t>
  </si>
  <si>
    <t>80429</t>
  </si>
  <si>
    <t>80264</t>
  </si>
  <si>
    <t>80310</t>
  </si>
  <si>
    <t>80635</t>
  </si>
  <si>
    <t>81832</t>
  </si>
  <si>
    <t>80252</t>
  </si>
  <si>
    <t>80267</t>
  </si>
  <si>
    <t>80596</t>
  </si>
  <si>
    <t>80631</t>
  </si>
  <si>
    <t>80637</t>
  </si>
  <si>
    <t>81841</t>
  </si>
  <si>
    <t xml:space="preserve">FORSBACKA           </t>
  </si>
  <si>
    <t>Utflyttare till postnummer (Top 15) från statistikområde</t>
  </si>
  <si>
    <t>80320</t>
  </si>
  <si>
    <t>81830</t>
  </si>
  <si>
    <t>80253</t>
  </si>
  <si>
    <t>80423</t>
  </si>
  <si>
    <t>80432</t>
  </si>
  <si>
    <t>81136</t>
  </si>
  <si>
    <t xml:space="preserve">SANDVIKEN           </t>
  </si>
  <si>
    <t>81491</t>
  </si>
  <si>
    <t xml:space="preserve">FURUVIK             </t>
  </si>
  <si>
    <t>81730</t>
  </si>
  <si>
    <t xml:space="preserve">NORRSUNDET          </t>
  </si>
  <si>
    <t>80262</t>
  </si>
  <si>
    <t>80286</t>
  </si>
  <si>
    <t>81040</t>
  </si>
  <si>
    <t xml:space="preserve">HEDESUNDA           </t>
  </si>
  <si>
    <t>Yrkesstruktur 2011 inom statistikområde</t>
  </si>
  <si>
    <t>Branch</t>
  </si>
  <si>
    <t>234 Grundskollärare, fritidspedagoger och förskollärare</t>
  </si>
  <si>
    <t>522 Butikspersonal</t>
  </si>
  <si>
    <t>411 Kontorsassistenter och sekreterare</t>
  </si>
  <si>
    <t>332 Försäkringsrådgivare, företagssäljare och inköpare m.fl.</t>
  </si>
  <si>
    <t>711 Snickare, murare och anläggningsarbetare</t>
  </si>
  <si>
    <t>311 Ingenjörer och tekniker</t>
  </si>
  <si>
    <t>251 IT-arkitekter, systemutvecklare och testledare m.fl.</t>
  </si>
  <si>
    <t>532 Undersköterskor</t>
  </si>
  <si>
    <t>242 Organisationsutvecklare, utredare och HR-specialister m.fl.</t>
  </si>
  <si>
    <t>222 Sjuksköterskor</t>
  </si>
  <si>
    <t>214 Civilingenjörsyrken</t>
  </si>
  <si>
    <t>534 Skötare, vårdare och personliga assistenter m.fl.</t>
  </si>
  <si>
    <t>432 Lagerpersonal och transportledare m.fl.</t>
  </si>
  <si>
    <t>833 Lastbils- och bussförare</t>
  </si>
  <si>
    <t>723 Fordonsmekaniker och reparatörer m.fl.</t>
  </si>
  <si>
    <t>241 Revisorer, finansanalytiker och fondförvaltare m.fl.</t>
  </si>
  <si>
    <t>531 Barnskötare och elevassistenter m.fl.</t>
  </si>
  <si>
    <t>331 Banktjänstemän och redovisningsekonomer m.fl.</t>
  </si>
  <si>
    <t>335 Skatte- och socialförsäkringshandläggare m.fl.</t>
  </si>
  <si>
    <t>941 Snabbmatspersonal, köks- och restaurangbiträden m.fl.</t>
  </si>
  <si>
    <t>Kommunens yrkesstruktur</t>
  </si>
  <si>
    <t>533 Vårdbiträden</t>
  </si>
  <si>
    <t>911 Städare och hemservicepersonal m.fl.</t>
  </si>
  <si>
    <t>21</t>
  </si>
  <si>
    <t>Gävleborgs län</t>
  </si>
  <si>
    <t>2180</t>
  </si>
  <si>
    <t>Gävle</t>
  </si>
  <si>
    <t>Strömsbro</t>
  </si>
  <si>
    <t xml:space="preserve"> Skapades av iKartan, 2016-12-08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</si>
</sst>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72">
    <font>
      <sz val="10"/>
      <name val="Arial"/>
    </font>
    <font>
      <sz val="10"/>
      <name val="Arial"/>
      <family val="2"/>
    </font>
    <font>
      <b/>
      <sz val="12"/>
      <color indexed="12"/>
      <name val="Arial"/>
      <family val="2"/>
    </font>
    <font>
      <b/>
      <sz val="12"/>
      <name val="Arial"/>
      <family val="2"/>
    </font>
    <font>
      <sz val="12"/>
      <name val="Arial"/>
      <family val="2"/>
    </font>
    <font>
      <b/>
      <sz val="12"/>
      <name val="Arial"/>
      <family val="2"/>
    </font>
    <font>
      <sz val="12"/>
      <name val="Tms Rmn"/>
    </font>
    <font>
      <sz val="10"/>
      <name val="Geneva"/>
      <family val="2"/>
    </font>
    <font>
      <b/>
      <sz val="10"/>
      <name val="Arial"/>
      <family val="2"/>
    </font>
    <font>
      <b/>
      <sz val="10"/>
      <name val="Arial"/>
      <family val="2"/>
    </font>
    <font>
      <b/>
      <sz val="12"/>
      <name val="Tms Rmn"/>
    </font>
    <font>
      <sz val="12"/>
      <name val="Geneva"/>
      <family val="2"/>
    </font>
    <font>
      <b/>
      <sz val="12"/>
      <name val="Geneva"/>
      <family val="2"/>
    </font>
    <font>
      <sz val="10"/>
      <name val="Arial"/>
      <family val="2"/>
    </font>
    <font>
      <sz val="10"/>
      <color indexed="58"/>
      <name val="Arial"/>
      <family val="2"/>
    </font>
    <font>
      <b/>
      <sz val="10"/>
      <color indexed="58"/>
      <name val="Arial"/>
      <family val="2"/>
    </font>
    <font>
      <sz val="8"/>
      <color indexed="81"/>
      <name val="Tahoma"/>
      <family val="2"/>
    </font>
    <font>
      <b/>
      <sz val="14"/>
      <color indexed="21"/>
      <name val="Arial"/>
      <family val="2"/>
    </font>
    <font>
      <sz val="10"/>
      <color indexed="21"/>
      <name val="Arial"/>
      <family val="2"/>
    </font>
    <font>
      <sz val="12"/>
      <color indexed="21"/>
      <name val="Arial"/>
      <family val="2"/>
    </font>
    <font>
      <sz val="10"/>
      <color indexed="21"/>
      <name val="Arial"/>
      <family val="2"/>
    </font>
    <font>
      <sz val="12"/>
      <color indexed="21"/>
      <name val="Arial"/>
      <family val="2"/>
    </font>
    <font>
      <sz val="10"/>
      <color indexed="53"/>
      <name val="Arial"/>
      <family val="2"/>
    </font>
    <font>
      <i/>
      <sz val="10"/>
      <color indexed="21"/>
      <name val="Arial"/>
      <family val="2"/>
    </font>
    <font>
      <i/>
      <sz val="10"/>
      <name val="Arial"/>
      <family val="2"/>
    </font>
    <font>
      <sz val="20"/>
      <color indexed="53"/>
      <name val="Arial"/>
      <family val="2"/>
    </font>
    <font>
      <sz val="12"/>
      <color indexed="53"/>
      <name val="Arial"/>
      <family val="2"/>
    </font>
    <font>
      <sz val="20"/>
      <color indexed="53"/>
      <name val="Arial"/>
      <family val="2"/>
    </font>
    <font>
      <b/>
      <sz val="12"/>
      <color indexed="21"/>
      <name val="Arial"/>
      <family val="2"/>
    </font>
    <font>
      <sz val="10"/>
      <color indexed="21"/>
      <name val="Geneva"/>
      <family val="2"/>
    </font>
    <font>
      <b/>
      <sz val="12"/>
      <color indexed="58"/>
      <name val="Arial"/>
      <family val="2"/>
    </font>
    <font>
      <sz val="12"/>
      <color indexed="58"/>
      <name val="Arial"/>
      <family val="2"/>
    </font>
    <font>
      <b/>
      <sz val="12"/>
      <color indexed="81"/>
      <name val="Tahoma"/>
      <family val="2"/>
    </font>
    <font>
      <b/>
      <sz val="14"/>
      <color indexed="53"/>
      <name val="Arial"/>
      <family val="2"/>
    </font>
    <font>
      <sz val="14"/>
      <color indexed="21"/>
      <name val="Arial"/>
      <family val="2"/>
    </font>
    <font>
      <sz val="12"/>
      <color indexed="53"/>
      <name val="Arial"/>
      <family val="2"/>
    </font>
    <font>
      <sz val="12"/>
      <color indexed="10"/>
      <name val="Arial"/>
      <family val="2"/>
    </font>
    <font>
      <sz val="12"/>
      <color indexed="21"/>
      <name val="Geneva"/>
      <family val="2"/>
    </font>
    <font>
      <b/>
      <sz val="12"/>
      <name val="Avant Garde"/>
    </font>
    <font>
      <sz val="12"/>
      <name val="Avant Garde"/>
    </font>
    <font>
      <b/>
      <sz val="12"/>
      <color indexed="58"/>
      <name val="Arial"/>
      <family val="2"/>
    </font>
    <font>
      <b/>
      <sz val="11"/>
      <color indexed="81"/>
      <name val="Tahoma"/>
      <family val="2"/>
    </font>
    <font>
      <sz val="11"/>
      <color indexed="81"/>
      <name val="Tahoma"/>
      <family val="2"/>
    </font>
    <font>
      <b/>
      <i/>
      <sz val="10"/>
      <color indexed="21"/>
      <name val="Arial"/>
      <family val="2"/>
    </font>
    <font>
      <sz val="20"/>
      <color indexed="30"/>
      <name val="Arial"/>
      <family val="2"/>
    </font>
    <font>
      <b/>
      <sz val="12"/>
      <color indexed="9"/>
      <name val="Arial"/>
      <family val="2"/>
    </font>
    <font>
      <sz val="12"/>
      <color indexed="9"/>
      <name val="Arial"/>
      <family val="2"/>
    </font>
    <font>
      <sz val="20"/>
      <color indexed="30"/>
      <name val="Arial"/>
      <family val="2"/>
    </font>
    <font>
      <sz val="16"/>
      <color indexed="21"/>
      <name val="Arial"/>
      <family val="2"/>
    </font>
    <font>
      <sz val="16"/>
      <color indexed="53"/>
      <name val="Arial"/>
      <family val="2"/>
    </font>
    <font>
      <sz val="18"/>
      <name val="Arial"/>
      <family val="2"/>
    </font>
    <font>
      <sz val="16"/>
      <color indexed="62"/>
      <name val="Arial"/>
      <family val="2"/>
    </font>
    <font>
      <b/>
      <sz val="14"/>
      <color indexed="81"/>
      <name val="Tahoma"/>
      <family val="2"/>
    </font>
    <font>
      <sz val="11"/>
      <color theme="1"/>
      <name val="Calibri"/>
      <family val="2"/>
      <scheme val="minor"/>
    </font>
    <font>
      <b/>
      <sz val="28"/>
      <color theme="3"/>
      <name val="Arial"/>
      <family val="2"/>
    </font>
    <font>
      <b/>
      <sz val="14"/>
      <color theme="3"/>
      <name val="Arial"/>
      <family val="2"/>
    </font>
    <font>
      <b/>
      <i/>
      <sz val="14"/>
      <color theme="3"/>
      <name val="Arial"/>
      <family val="2"/>
    </font>
    <font>
      <sz val="10"/>
      <color theme="3"/>
      <name val="Arial"/>
      <family val="2"/>
    </font>
    <font>
      <sz val="20"/>
      <color theme="3"/>
      <name val="Arial"/>
      <family val="2"/>
    </font>
    <font>
      <sz val="16"/>
      <color theme="3"/>
      <name val="Arial"/>
      <family val="2"/>
    </font>
    <font>
      <b/>
      <sz val="16"/>
      <color theme="3"/>
      <name val="Arial"/>
      <family val="2"/>
    </font>
    <font>
      <sz val="18"/>
      <color theme="3"/>
      <name val="Arial"/>
      <family val="2"/>
    </font>
    <font>
      <sz val="16"/>
      <color rgb="FF002060"/>
      <name val="Arial"/>
      <family val="2"/>
    </font>
    <font>
      <sz val="10"/>
      <color rgb="FF002060"/>
      <name val="Arial"/>
      <family val="2"/>
    </font>
    <font>
      <sz val="14"/>
      <color rgb="FF002060"/>
      <name val="Arial"/>
      <family val="2"/>
    </font>
    <font>
      <sz val="12"/>
      <color rgb="FF002060"/>
      <name val="Arial"/>
      <family val="2"/>
    </font>
    <font>
      <sz val="11"/>
      <color indexed="8"/>
      <name val="Calibri"/>
      <family val="2"/>
      <scheme val="minor"/>
    </font>
    <font>
      <sz val="12"/>
      <color rgb="FF5C4F42"/>
      <name val="Arial"/>
      <family val="2"/>
    </font>
    <font>
      <sz val="10"/>
      <color rgb="FF000000"/>
      <name val="Arial"/>
    </font>
    <font>
      <b/>
      <sz val="10"/>
      <color rgb="FF000000"/>
      <name val="Arial"/>
    </font>
    <font>
      <sz val="10"/>
      <color rgb="FF5C4F42"/>
      <name val="Arial"/>
      <family val="2"/>
    </font>
    <font>
      <u/>
      <sz val="10"/>
      <color theme="10"/>
      <name val="Arial"/>
      <family val="2"/>
    </font>
  </fonts>
  <fills count="6">
    <fill>
      <patternFill patternType="none"/>
    </fill>
    <fill>
      <patternFill patternType="gray125"/>
    </fill>
    <fill>
      <patternFill patternType="solid">
        <fgColor indexed="43"/>
        <bgColor indexed="64"/>
      </patternFill>
    </fill>
    <fill>
      <patternFill patternType="solid">
        <fgColor indexed="9"/>
        <bgColor indexed="64"/>
      </patternFill>
    </fill>
    <fill>
      <patternFill patternType="solid">
        <fgColor theme="6" tint="0.59999389629810485"/>
        <bgColor indexed="64"/>
      </patternFill>
    </fill>
    <fill>
      <patternFill patternType="solid">
        <fgColor theme="6"/>
        <bgColor indexed="64"/>
      </patternFill>
    </fill>
  </fills>
  <borders count="91">
    <border>
      <left/>
      <right/>
      <top/>
      <bottom/>
      <diagonal/>
    </border>
    <border>
      <left style="dashed">
        <color indexed="12"/>
      </left>
      <right style="dashed">
        <color indexed="12"/>
      </right>
      <top style="dashed">
        <color indexed="12"/>
      </top>
      <bottom style="dashed">
        <color indexed="12"/>
      </bottom>
      <diagonal/>
    </border>
    <border>
      <left style="dashed">
        <color indexed="12"/>
      </left>
      <right style="dashed">
        <color indexed="12"/>
      </right>
      <top style="dashed">
        <color indexed="12"/>
      </top>
      <bottom style="thin">
        <color indexed="12"/>
      </bottom>
      <diagonal/>
    </border>
    <border>
      <left/>
      <right style="dashed">
        <color indexed="12"/>
      </right>
      <top style="dashed">
        <color indexed="12"/>
      </top>
      <bottom style="dashed">
        <color indexed="12"/>
      </bottom>
      <diagonal/>
    </border>
    <border>
      <left style="thin">
        <color indexed="12"/>
      </left>
      <right style="dashed">
        <color indexed="12"/>
      </right>
      <top style="dashed">
        <color indexed="12"/>
      </top>
      <bottom style="dashed">
        <color indexed="12"/>
      </bottom>
      <diagonal/>
    </border>
    <border>
      <left style="dashed">
        <color indexed="12"/>
      </left>
      <right style="thin">
        <color indexed="12"/>
      </right>
      <top style="dashed">
        <color indexed="12"/>
      </top>
      <bottom style="dashed">
        <color indexed="12"/>
      </bottom>
      <diagonal/>
    </border>
    <border>
      <left/>
      <right/>
      <top style="thin">
        <color indexed="12"/>
      </top>
      <bottom/>
      <diagonal/>
    </border>
    <border>
      <left style="dashed">
        <color indexed="12"/>
      </left>
      <right style="thin">
        <color indexed="12"/>
      </right>
      <top style="dashed">
        <color indexed="12"/>
      </top>
      <bottom style="thin">
        <color indexed="12"/>
      </bottom>
      <diagonal/>
    </border>
    <border>
      <left style="thin">
        <color indexed="12"/>
      </left>
      <right/>
      <top style="dashed">
        <color indexed="12"/>
      </top>
      <bottom style="dashed">
        <color indexed="12"/>
      </bottom>
      <diagonal/>
    </border>
    <border>
      <left/>
      <right/>
      <top style="dashed">
        <color indexed="12"/>
      </top>
      <bottom style="dashed">
        <color indexed="12"/>
      </bottom>
      <diagonal/>
    </border>
    <border>
      <left/>
      <right style="dashed">
        <color indexed="12"/>
      </right>
      <top style="dashed">
        <color indexed="12"/>
      </top>
      <bottom style="thin">
        <color indexed="12"/>
      </bottom>
      <diagonal/>
    </border>
    <border>
      <left style="thin">
        <color indexed="12"/>
      </left>
      <right/>
      <top style="dashed">
        <color indexed="12"/>
      </top>
      <bottom style="thin">
        <color indexed="12"/>
      </bottom>
      <diagonal/>
    </border>
    <border>
      <left/>
      <right/>
      <top style="dashed">
        <color indexed="12"/>
      </top>
      <bottom style="thin">
        <color indexed="12"/>
      </bottom>
      <diagonal/>
    </border>
    <border>
      <left style="thin">
        <color indexed="12"/>
      </left>
      <right style="dashed">
        <color indexed="12"/>
      </right>
      <top style="dashed">
        <color indexed="12"/>
      </top>
      <bottom style="thin">
        <color indexed="12"/>
      </bottom>
      <diagonal/>
    </border>
    <border>
      <left style="dashed">
        <color indexed="12"/>
      </left>
      <right/>
      <top/>
      <bottom style="dashed">
        <color indexed="12"/>
      </bottom>
      <diagonal/>
    </border>
    <border>
      <left style="dashed">
        <color indexed="12"/>
      </left>
      <right/>
      <top style="dashed">
        <color indexed="12"/>
      </top>
      <bottom style="dashed">
        <color indexed="12"/>
      </bottom>
      <diagonal/>
    </border>
    <border>
      <left style="dashed">
        <color indexed="12"/>
      </left>
      <right/>
      <top style="dashed">
        <color indexed="12"/>
      </top>
      <bottom style="thin">
        <color indexed="12"/>
      </bottom>
      <diagonal/>
    </border>
    <border>
      <left style="dashed">
        <color indexed="12"/>
      </left>
      <right style="dashed">
        <color indexed="12"/>
      </right>
      <top/>
      <bottom style="dashed">
        <color indexed="12"/>
      </bottom>
      <diagonal/>
    </border>
    <border>
      <left style="thin">
        <color indexed="12"/>
      </left>
      <right/>
      <top style="thin">
        <color indexed="12"/>
      </top>
      <bottom/>
      <diagonal/>
    </border>
    <border>
      <left style="thin">
        <color indexed="12"/>
      </left>
      <right/>
      <top/>
      <bottom/>
      <diagonal/>
    </border>
    <border>
      <left/>
      <right style="thin">
        <color indexed="12"/>
      </right>
      <top/>
      <bottom/>
      <diagonal/>
    </border>
    <border>
      <left style="thin">
        <color indexed="12"/>
      </left>
      <right style="dashed">
        <color indexed="12"/>
      </right>
      <top/>
      <bottom style="dashed">
        <color indexed="12"/>
      </bottom>
      <diagonal/>
    </border>
    <border>
      <left style="dashed">
        <color indexed="12"/>
      </left>
      <right style="thin">
        <color indexed="12"/>
      </right>
      <top/>
      <bottom style="dashed">
        <color indexed="12"/>
      </bottom>
      <diagonal/>
    </border>
    <border>
      <left/>
      <right style="thin">
        <color indexed="12"/>
      </right>
      <top style="thin">
        <color indexed="12"/>
      </top>
      <bottom/>
      <diagonal/>
    </border>
    <border>
      <left style="thin">
        <color indexed="12"/>
      </left>
      <right/>
      <top/>
      <bottom style="thin">
        <color indexed="12"/>
      </bottom>
      <diagonal/>
    </border>
    <border>
      <left/>
      <right/>
      <top/>
      <bottom style="thin">
        <color indexed="12"/>
      </bottom>
      <diagonal/>
    </border>
    <border>
      <left/>
      <right style="thin">
        <color indexed="12"/>
      </right>
      <top/>
      <bottom style="thin">
        <color indexed="12"/>
      </bottom>
      <diagonal/>
    </border>
    <border>
      <left style="thin">
        <color indexed="12"/>
      </left>
      <right style="thin">
        <color indexed="12"/>
      </right>
      <top/>
      <bottom/>
      <diagonal/>
    </border>
    <border>
      <left style="thin">
        <color indexed="12"/>
      </left>
      <right style="thin">
        <color indexed="12"/>
      </right>
      <top style="thin">
        <color indexed="12"/>
      </top>
      <bottom/>
      <diagonal/>
    </border>
    <border>
      <left style="thin">
        <color indexed="12"/>
      </left>
      <right style="thin">
        <color indexed="12"/>
      </right>
      <top/>
      <bottom style="thin">
        <color indexed="12"/>
      </bottom>
      <diagonal/>
    </border>
    <border>
      <left style="thin">
        <color indexed="12"/>
      </left>
      <right/>
      <top/>
      <bottom style="dashed">
        <color indexed="12"/>
      </bottom>
      <diagonal/>
    </border>
    <border>
      <left/>
      <right/>
      <top/>
      <bottom style="dashed">
        <color indexed="12"/>
      </bottom>
      <diagonal/>
    </border>
    <border>
      <left/>
      <right style="dashed">
        <color indexed="12"/>
      </right>
      <top/>
      <bottom style="dashed">
        <color indexed="12"/>
      </bottom>
      <diagonal/>
    </border>
    <border>
      <left/>
      <right style="thin">
        <color indexed="12"/>
      </right>
      <top style="dashed">
        <color indexed="12"/>
      </top>
      <bottom style="dashed">
        <color indexed="12"/>
      </bottom>
      <diagonal/>
    </border>
    <border>
      <left style="thin">
        <color indexed="12"/>
      </left>
      <right style="dashed">
        <color indexed="12"/>
      </right>
      <top/>
      <bottom/>
      <diagonal/>
    </border>
    <border>
      <left/>
      <right/>
      <top style="thin">
        <color indexed="12"/>
      </top>
      <bottom style="thin">
        <color indexed="12"/>
      </bottom>
      <diagonal/>
    </border>
    <border>
      <left/>
      <right/>
      <top/>
      <bottom style="thin">
        <color theme="0" tint="-0.14990691854609822"/>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right style="thin">
        <color indexed="12"/>
      </right>
      <top style="thin">
        <color indexed="12"/>
      </top>
      <bottom style="thin">
        <color indexed="12"/>
      </bottom>
      <diagonal/>
    </border>
    <border>
      <left/>
      <right/>
      <top style="thin">
        <color indexed="12"/>
      </top>
      <bottom style="thin">
        <color indexed="12"/>
      </bottom>
      <diagonal/>
    </border>
    <border>
      <left style="thin">
        <color rgb="FFB5AC9F"/>
      </left>
      <right/>
      <top style="thin">
        <color rgb="FFB5AC9F"/>
      </top>
      <bottom style="thin">
        <color theme="0" tint="-0.1498764000366222"/>
      </bottom>
      <diagonal/>
    </border>
    <border>
      <left/>
      <right/>
      <top style="thin">
        <color rgb="FFB5AC9F"/>
      </top>
      <bottom style="thin">
        <color theme="0" tint="-0.1498764000366222"/>
      </bottom>
      <diagonal/>
    </border>
    <border>
      <left style="thin">
        <color theme="0" tint="-0.1498764000366222"/>
      </left>
      <right/>
      <top style="thin">
        <color rgb="FFB5AC9F"/>
      </top>
      <bottom style="thin">
        <color theme="0" tint="-0.1498764000366222"/>
      </bottom>
      <diagonal/>
    </border>
    <border>
      <left/>
      <right style="thin">
        <color theme="0" tint="-0.1498764000366222"/>
      </right>
      <top style="thin">
        <color rgb="FFB5AC9F"/>
      </top>
      <bottom style="thin">
        <color theme="0" tint="-0.1498764000366222"/>
      </bottom>
      <diagonal/>
    </border>
    <border>
      <left/>
      <right style="thin">
        <color rgb="FFB5AC9F"/>
      </right>
      <top style="thin">
        <color rgb="FFB5AC9F"/>
      </top>
      <bottom style="thin">
        <color theme="0" tint="-0.1498764000366222"/>
      </bottom>
      <diagonal/>
    </border>
    <border>
      <left style="thin">
        <color rgb="FFB5AC9F"/>
      </left>
      <right/>
      <top/>
      <bottom/>
      <diagonal/>
    </border>
    <border>
      <left/>
      <right style="thin">
        <color rgb="FFB5AC9F"/>
      </right>
      <top/>
      <bottom/>
      <diagonal/>
    </border>
    <border>
      <left style="thin">
        <color rgb="FFB5AC9F"/>
      </left>
      <right/>
      <top/>
      <bottom style="thin">
        <color theme="0" tint="-0.14990691854609822"/>
      </bottom>
      <diagonal/>
    </border>
    <border>
      <left/>
      <right style="thin">
        <color rgb="FFB5AC9F"/>
      </right>
      <top/>
      <bottom style="thin">
        <color theme="0" tint="-0.14990691854609822"/>
      </bottom>
      <diagonal/>
    </border>
    <border>
      <left style="thin">
        <color rgb="FFB5AC9F"/>
      </left>
      <right style="dashed">
        <color rgb="FFB5AC9F"/>
      </right>
      <top style="thin">
        <color theme="0" tint="-0.14990691854609822"/>
      </top>
      <bottom style="dashed">
        <color rgb="FFB5AC9F"/>
      </bottom>
      <diagonal/>
    </border>
    <border>
      <left style="dashed">
        <color rgb="FFB5AC9F"/>
      </left>
      <right style="dashed">
        <color rgb="FFB5AC9F"/>
      </right>
      <top style="thin">
        <color theme="0" tint="-0.14990691854609822"/>
      </top>
      <bottom style="dashed">
        <color rgb="FFB5AC9F"/>
      </bottom>
      <diagonal/>
    </border>
    <border>
      <left style="dashed">
        <color rgb="FFB5AC9F"/>
      </left>
      <right style="thin">
        <color rgb="FFB5AC9F"/>
      </right>
      <top style="thin">
        <color theme="0" tint="-0.14990691854609822"/>
      </top>
      <bottom style="dashed">
        <color rgb="FFB5AC9F"/>
      </bottom>
      <diagonal/>
    </border>
    <border>
      <left style="thin">
        <color rgb="FFB5AC9F"/>
      </left>
      <right style="dashed">
        <color rgb="FFB5AC9F"/>
      </right>
      <top style="dashed">
        <color rgb="FFB5AC9F"/>
      </top>
      <bottom style="dashed">
        <color rgb="FFB5AC9F"/>
      </bottom>
      <diagonal/>
    </border>
    <border>
      <left style="dashed">
        <color rgb="FFB5AC9F"/>
      </left>
      <right style="dashed">
        <color rgb="FFB5AC9F"/>
      </right>
      <top style="dashed">
        <color rgb="FFB5AC9F"/>
      </top>
      <bottom style="dashed">
        <color rgb="FFB5AC9F"/>
      </bottom>
      <diagonal/>
    </border>
    <border>
      <left style="thin">
        <color rgb="FFB5AC9F"/>
      </left>
      <right style="dashed">
        <color rgb="FFB5AC9F"/>
      </right>
      <top style="dashed">
        <color rgb="FFB5AC9F"/>
      </top>
      <bottom style="thin">
        <color rgb="FFB5AC9F"/>
      </bottom>
      <diagonal/>
    </border>
    <border>
      <left style="dashed">
        <color rgb="FFB5AC9F"/>
      </left>
      <right style="dashed">
        <color rgb="FFB5AC9F"/>
      </right>
      <top style="dashed">
        <color rgb="FFB5AC9F"/>
      </top>
      <bottom style="thin">
        <color rgb="FFB5AC9F"/>
      </bottom>
      <diagonal/>
    </border>
    <border>
      <left style="thin">
        <color rgb="FFB5AC9F"/>
      </left>
      <right style="thin">
        <color theme="0" tint="-0.1498764000366222"/>
      </right>
      <top style="thin">
        <color theme="0" tint="-0.1498764000366222"/>
      </top>
      <bottom style="thin">
        <color theme="0" tint="-0.1498764000366222"/>
      </bottom>
      <diagonal/>
    </border>
    <border>
      <left style="thin">
        <color theme="0" tint="-0.1498764000366222"/>
      </left>
      <right style="thin">
        <color rgb="FFB5AC9F"/>
      </right>
      <top style="thin">
        <color theme="0" tint="-0.1498764000366222"/>
      </top>
      <bottom style="thin">
        <color theme="0" tint="-0.1498764000366222"/>
      </bottom>
      <diagonal/>
    </border>
    <border>
      <left style="thin">
        <color rgb="FFB5AC9F"/>
      </left>
      <right style="dashed">
        <color rgb="FFB5AC9F"/>
      </right>
      <top style="thin">
        <color theme="0" tint="-0.1498764000366222"/>
      </top>
      <bottom style="dashed">
        <color rgb="FFB5AC9F"/>
      </bottom>
      <diagonal/>
    </border>
    <border>
      <left style="dashed">
        <color rgb="FFB5AC9F"/>
      </left>
      <right style="dashed">
        <color rgb="FFB5AC9F"/>
      </right>
      <top style="thin">
        <color theme="0" tint="-0.1498764000366222"/>
      </top>
      <bottom style="dashed">
        <color rgb="FFB5AC9F"/>
      </bottom>
      <diagonal/>
    </border>
    <border>
      <left style="dashed">
        <color rgb="FFB5AC9F"/>
      </left>
      <right style="thin">
        <color rgb="FFB5AC9F"/>
      </right>
      <top style="thin">
        <color theme="0" tint="-0.1498764000366222"/>
      </top>
      <bottom style="dashed">
        <color rgb="FFB5AC9F"/>
      </bottom>
      <diagonal/>
    </border>
    <border>
      <left style="thin">
        <color rgb="FFB5AC9F"/>
      </left>
      <right/>
      <top style="thin">
        <color rgb="FFB5AC9F"/>
      </top>
      <bottom/>
      <diagonal/>
    </border>
    <border>
      <left/>
      <right/>
      <top style="thin">
        <color rgb="FFB5AC9F"/>
      </top>
      <bottom/>
      <diagonal/>
    </border>
    <border>
      <left/>
      <right style="thin">
        <color rgb="FFB5AC9F"/>
      </right>
      <top style="thin">
        <color rgb="FFB5AC9F"/>
      </top>
      <bottom/>
      <diagonal/>
    </border>
    <border>
      <left style="thin">
        <color rgb="FFB5AC9F"/>
      </left>
      <right style="dashed">
        <color rgb="FFB5AC9F"/>
      </right>
      <top/>
      <bottom style="dashed">
        <color rgb="FFB5AC9F"/>
      </bottom>
      <diagonal/>
    </border>
    <border>
      <left style="dashed">
        <color rgb="FFB5AC9F"/>
      </left>
      <right style="dashed">
        <color rgb="FFB5AC9F"/>
      </right>
      <top/>
      <bottom style="dashed">
        <color rgb="FFB5AC9F"/>
      </bottom>
      <diagonal/>
    </border>
    <border>
      <left style="dashed">
        <color rgb="FFB5AC9F"/>
      </left>
      <right style="thin">
        <color rgb="FFB5AC9F"/>
      </right>
      <top/>
      <bottom style="dashed">
        <color rgb="FFB5AC9F"/>
      </bottom>
      <diagonal/>
    </border>
    <border>
      <left style="thin">
        <color indexed="12"/>
      </left>
      <right/>
      <top style="thin">
        <color indexed="12"/>
      </top>
      <bottom/>
      <diagonal/>
    </border>
    <border>
      <left/>
      <right/>
      <top style="thin">
        <color indexed="12"/>
      </top>
      <bottom/>
      <diagonal/>
    </border>
    <border>
      <left/>
      <right style="thin">
        <color indexed="12"/>
      </right>
      <top style="thin">
        <color indexed="12"/>
      </top>
      <bottom/>
      <diagonal/>
    </border>
    <border>
      <left style="dashed">
        <color indexed="12"/>
      </left>
      <right/>
      <top/>
      <bottom/>
      <diagonal/>
    </border>
    <border>
      <left style="thin">
        <color indexed="12"/>
      </left>
      <right style="thin">
        <color indexed="12"/>
      </right>
      <top style="dashed">
        <color indexed="12"/>
      </top>
      <bottom style="dashed">
        <color indexed="12"/>
      </bottom>
      <diagonal/>
    </border>
    <border>
      <left style="thin">
        <color indexed="12"/>
      </left>
      <right style="thin">
        <color indexed="12"/>
      </right>
      <top style="dashed">
        <color indexed="12"/>
      </top>
      <bottom style="thin">
        <color indexed="12"/>
      </bottom>
      <diagonal/>
    </border>
    <border>
      <left style="dashed">
        <color rgb="FFB5AC9F"/>
      </left>
      <right/>
      <top style="thin">
        <color theme="0" tint="-0.14990691854609822"/>
      </top>
      <bottom style="dashed">
        <color rgb="FFB5AC9F"/>
      </bottom>
      <diagonal/>
    </border>
    <border>
      <left style="thin">
        <color indexed="12"/>
      </left>
      <right style="dashed">
        <color indexed="12"/>
      </right>
      <top/>
      <bottom style="thin">
        <color indexed="12"/>
      </bottom>
      <diagonal/>
    </border>
    <border>
      <left style="dashed">
        <color rgb="FFB5AC9F"/>
      </left>
      <right/>
      <top style="thin">
        <color theme="0" tint="-0.1498764000366222"/>
      </top>
      <bottom style="dashed">
        <color rgb="FFB5AC9F"/>
      </bottom>
      <diagonal/>
    </border>
    <border>
      <left style="thin">
        <color indexed="12"/>
      </left>
      <right/>
      <top style="thin">
        <color indexed="12"/>
      </top>
      <bottom style="dashed">
        <color indexed="12"/>
      </bottom>
      <diagonal/>
    </border>
    <border>
      <left style="dashed">
        <color indexed="12"/>
      </left>
      <right style="dashed">
        <color indexed="12"/>
      </right>
      <top style="thin">
        <color indexed="12"/>
      </top>
      <bottom style="dashed">
        <color indexed="12"/>
      </bottom>
      <diagonal/>
    </border>
    <border>
      <left style="dashed">
        <color indexed="12"/>
      </left>
      <right style="thin">
        <color indexed="12"/>
      </right>
      <top style="thin">
        <color indexed="12"/>
      </top>
      <bottom style="dashed">
        <color indexed="12"/>
      </bottom>
      <diagonal/>
    </border>
    <border>
      <left style="thin">
        <color indexed="12"/>
      </left>
      <right style="dashed">
        <color indexed="12"/>
      </right>
      <top style="thin">
        <color indexed="12"/>
      </top>
      <bottom style="dashed">
        <color indexed="12"/>
      </bottom>
      <diagonal/>
    </border>
    <border>
      <left/>
      <right/>
      <top style="thin">
        <color indexed="12"/>
      </top>
      <bottom style="dashed">
        <color indexed="12"/>
      </bottom>
      <diagonal/>
    </border>
    <border>
      <left style="dashed">
        <color indexed="12"/>
      </left>
      <right style="thin">
        <color rgb="FFB5AC9F"/>
      </right>
      <top style="dashed">
        <color indexed="12"/>
      </top>
      <bottom style="dashed">
        <color indexed="12"/>
      </bottom>
      <diagonal/>
    </border>
    <border>
      <left style="dashed">
        <color indexed="12"/>
      </left>
      <right/>
      <top style="dashed">
        <color indexed="12"/>
      </top>
      <bottom style="thin">
        <color rgb="FFB5AC9F"/>
      </bottom>
      <diagonal/>
    </border>
    <border>
      <left style="dashed">
        <color indexed="12"/>
      </left>
      <right style="thin">
        <color rgb="FFB5AC9F"/>
      </right>
      <top style="dashed">
        <color indexed="12"/>
      </top>
      <bottom style="thin">
        <color rgb="FFB5AC9F"/>
      </bottom>
      <diagonal/>
    </border>
    <border>
      <left style="dashed">
        <color indexed="12"/>
      </left>
      <right style="thin">
        <color indexed="12"/>
      </right>
      <top/>
      <bottom/>
      <diagonal/>
    </border>
    <border>
      <left/>
      <right style="dashed">
        <color rgb="FFB5AC9F"/>
      </right>
      <top style="dashed">
        <color rgb="FFB5AC9F"/>
      </top>
      <bottom style="thin">
        <color rgb="FFB5AC9F"/>
      </bottom>
      <diagonal/>
    </border>
    <border>
      <left style="dashed">
        <color rgb="FFB5AC9F"/>
      </left>
      <right/>
      <top style="dashed">
        <color rgb="FFB5AC9F"/>
      </top>
      <bottom style="dashed">
        <color rgb="FFB5AC9F"/>
      </bottom>
      <diagonal/>
    </border>
    <border>
      <left style="dashed">
        <color rgb="FFB5AC9F"/>
      </left>
      <right/>
      <top style="dashed">
        <color rgb="FFB5AC9F"/>
      </top>
      <bottom style="thin">
        <color rgb="FFB5AC9F"/>
      </bottom>
      <diagonal/>
    </border>
    <border>
      <left/>
      <right style="dashed">
        <color rgb="FFB5AC9F"/>
      </right>
      <top style="dashed">
        <color rgb="FFB5AC9F"/>
      </top>
      <bottom style="dashed">
        <color rgb="FFB5AC9F"/>
      </bottom>
      <diagonal/>
    </border>
    <border>
      <left/>
      <right style="dashed">
        <color rgb="FFB5AC9F"/>
      </right>
      <top/>
      <bottom style="dashed">
        <color rgb="FFB5AC9F"/>
      </bottom>
      <diagonal/>
    </border>
    <border>
      <left style="dashed">
        <color rgb="FFB5AC9F"/>
      </left>
      <right/>
      <top/>
      <bottom style="dashed">
        <color rgb="FFB5AC9F"/>
      </bottom>
      <diagonal/>
    </border>
  </borders>
  <cellStyleXfs count="6">
    <xf numFmtId="0" fontId="0" fillId="0" borderId="0"/>
    <xf numFmtId="0" fontId="53" fillId="0" borderId="0"/>
    <xf numFmtId="0" fontId="7" fillId="0" borderId="0"/>
    <xf numFmtId="0" fontId="7" fillId="0" borderId="0"/>
    <xf numFmtId="0" fontId="66" fillId="0" borderId="0"/>
    <xf numFmtId="0" fontId="71" fillId="0" borderId="0" applyNumberFormat="0" applyFill="0" applyBorder="0" applyAlignment="0" applyProtection="0"/>
  </cellStyleXfs>
  <cellXfs count="524">
    <xf numFmtId="0" fontId="0" fillId="0" borderId="0" xfId="0"/>
    <xf numFmtId="0" fontId="0" fillId="0" borderId="0" xfId="0" applyAlignment="1">
      <alignment wrapText="1"/>
    </xf>
    <xf numFmtId="0" fontId="0" fillId="0" borderId="0" xfId="0" applyBorder="1"/>
    <xf numFmtId="0" fontId="0" fillId="0" borderId="0" xfId="0" applyFill="1" applyBorder="1"/>
    <xf numFmtId="165" fontId="4" fillId="0" borderId="0" xfId="0" applyNumberFormat="1" applyFont="1" applyBorder="1"/>
    <xf numFmtId="3" fontId="4" fillId="0" borderId="0" xfId="0" applyNumberFormat="1" applyFont="1" applyFill="1" applyBorder="1"/>
    <xf numFmtId="0" fontId="6" fillId="0" borderId="0" xfId="2" applyFont="1" applyFill="1" applyBorder="1"/>
    <xf numFmtId="49" fontId="6" fillId="0" borderId="0" xfId="2" applyNumberFormat="1" applyFont="1" applyFill="1" applyBorder="1"/>
    <xf numFmtId="165" fontId="6" fillId="0" borderId="0" xfId="2" applyNumberFormat="1" applyFont="1" applyFill="1" applyBorder="1"/>
    <xf numFmtId="0" fontId="7" fillId="0" borderId="0" xfId="2" applyFill="1" applyBorder="1"/>
    <xf numFmtId="0" fontId="12" fillId="0" borderId="0" xfId="2" applyFont="1" applyBorder="1"/>
    <xf numFmtId="0" fontId="11" fillId="0" borderId="0" xfId="2" applyFont="1" applyBorder="1"/>
    <xf numFmtId="0" fontId="8" fillId="0" borderId="0" xfId="2" applyFont="1" applyFill="1" applyBorder="1"/>
    <xf numFmtId="0" fontId="1" fillId="0" borderId="0" xfId="2" applyFont="1" applyFill="1" applyBorder="1"/>
    <xf numFmtId="3" fontId="2" fillId="2" borderId="0" xfId="0" applyNumberFormat="1" applyFont="1" applyFill="1" applyBorder="1" applyAlignment="1">
      <alignment vertical="center"/>
    </xf>
    <xf numFmtId="3" fontId="2" fillId="2" borderId="0" xfId="0" applyNumberFormat="1" applyFont="1" applyFill="1" applyBorder="1" applyAlignment="1">
      <alignment horizontal="center" vertical="center"/>
    </xf>
    <xf numFmtId="0" fontId="10" fillId="0" borderId="0" xfId="0" applyFont="1" applyFill="1" applyBorder="1" applyAlignment="1">
      <alignment vertical="center"/>
    </xf>
    <xf numFmtId="0" fontId="10" fillId="0" borderId="0" xfId="0" applyFont="1" applyFill="1" applyBorder="1" applyAlignment="1">
      <alignment horizontal="left" vertical="center"/>
    </xf>
    <xf numFmtId="3" fontId="6" fillId="0" borderId="0" xfId="0" applyNumberFormat="1" applyFont="1" applyFill="1" applyBorder="1"/>
    <xf numFmtId="165" fontId="6" fillId="0" borderId="0" xfId="0" applyNumberFormat="1" applyFont="1" applyBorder="1"/>
    <xf numFmtId="0" fontId="6" fillId="0" borderId="0" xfId="0" applyFont="1" applyBorder="1"/>
    <xf numFmtId="0" fontId="7" fillId="0" borderId="0" xfId="0" applyFont="1" applyBorder="1" applyAlignment="1">
      <alignment vertical="center"/>
    </xf>
    <xf numFmtId="164" fontId="4" fillId="0" borderId="0" xfId="0" applyNumberFormat="1" applyFont="1" applyBorder="1" applyAlignment="1">
      <alignment horizontal="right" vertical="center"/>
    </xf>
    <xf numFmtId="165" fontId="4" fillId="0" borderId="0" xfId="0" quotePrefix="1" applyNumberFormat="1" applyFont="1" applyBorder="1" applyAlignment="1">
      <alignment horizontal="right" vertical="center"/>
    </xf>
    <xf numFmtId="0" fontId="4" fillId="0" borderId="0" xfId="0" applyFont="1" applyBorder="1" applyAlignment="1">
      <alignment horizontal="right" vertical="center"/>
    </xf>
    <xf numFmtId="0" fontId="14" fillId="0" borderId="0" xfId="0" applyFont="1" applyBorder="1"/>
    <xf numFmtId="0" fontId="15" fillId="0" borderId="0" xfId="0" applyFont="1" applyBorder="1"/>
    <xf numFmtId="0" fontId="13" fillId="0" borderId="0" xfId="0" applyFont="1"/>
    <xf numFmtId="0" fontId="0" fillId="0" borderId="0" xfId="0" applyAlignment="1"/>
    <xf numFmtId="0" fontId="20" fillId="0" borderId="0" xfId="0" applyFont="1" applyBorder="1"/>
    <xf numFmtId="3" fontId="21" fillId="0" borderId="0" xfId="0" applyNumberFormat="1" applyFont="1" applyFill="1" applyBorder="1" applyAlignment="1">
      <alignment horizontal="right"/>
    </xf>
    <xf numFmtId="1" fontId="21" fillId="0" borderId="0" xfId="0" applyNumberFormat="1" applyFont="1" applyFill="1" applyBorder="1" applyAlignment="1">
      <alignment horizontal="right"/>
    </xf>
    <xf numFmtId="0" fontId="24" fillId="0" borderId="0" xfId="0" applyFont="1" applyAlignment="1">
      <alignment vertical="top"/>
    </xf>
    <xf numFmtId="0" fontId="25" fillId="0" borderId="0" xfId="0" applyFont="1" applyFill="1" applyBorder="1" applyAlignment="1">
      <alignment horizontal="left" vertical="center"/>
    </xf>
    <xf numFmtId="0" fontId="25" fillId="0" borderId="0" xfId="0" applyFont="1" applyFill="1" applyAlignment="1">
      <alignment horizontal="left" vertical="center"/>
    </xf>
    <xf numFmtId="0" fontId="26" fillId="0" borderId="0" xfId="0" applyFont="1" applyFill="1" applyBorder="1" applyAlignment="1">
      <alignment horizontal="left" vertical="center"/>
    </xf>
    <xf numFmtId="0" fontId="25" fillId="0" borderId="0" xfId="0" applyFont="1" applyFill="1" applyBorder="1" applyAlignment="1">
      <alignment vertical="center"/>
    </xf>
    <xf numFmtId="165" fontId="21" fillId="0" borderId="1" xfId="0" applyNumberFormat="1" applyFont="1" applyFill="1" applyBorder="1" applyAlignment="1">
      <alignment horizontal="right"/>
    </xf>
    <xf numFmtId="3" fontId="21" fillId="0" borderId="1" xfId="0" applyNumberFormat="1" applyFont="1" applyFill="1" applyBorder="1" applyAlignment="1">
      <alignment horizontal="right"/>
    </xf>
    <xf numFmtId="165" fontId="21" fillId="0" borderId="2" xfId="0" applyNumberFormat="1" applyFont="1" applyFill="1" applyBorder="1" applyAlignment="1">
      <alignment horizontal="right"/>
    </xf>
    <xf numFmtId="3" fontId="21" fillId="0" borderId="2" xfId="0" applyNumberFormat="1" applyFont="1" applyFill="1" applyBorder="1" applyAlignment="1">
      <alignment horizontal="right"/>
    </xf>
    <xf numFmtId="0" fontId="25" fillId="0" borderId="0" xfId="0" applyFont="1" applyBorder="1" applyAlignment="1">
      <alignment horizontal="left" vertical="center"/>
    </xf>
    <xf numFmtId="0" fontId="4" fillId="0" borderId="0" xfId="0" applyFont="1" applyBorder="1"/>
    <xf numFmtId="0" fontId="17" fillId="0" borderId="0" xfId="0" applyFont="1" applyBorder="1"/>
    <xf numFmtId="0" fontId="25" fillId="0" borderId="0" xfId="0" applyFont="1" applyFill="1" applyBorder="1"/>
    <xf numFmtId="0" fontId="25" fillId="0" borderId="0" xfId="0" applyFont="1" applyBorder="1"/>
    <xf numFmtId="0" fontId="25" fillId="0" borderId="0" xfId="0" applyFont="1"/>
    <xf numFmtId="0" fontId="27" fillId="0" borderId="0" xfId="0" applyFont="1" applyAlignment="1">
      <alignment horizontal="left" vertical="center"/>
    </xf>
    <xf numFmtId="165" fontId="25" fillId="0" borderId="0" xfId="0" applyNumberFormat="1" applyFont="1" applyFill="1" applyBorder="1" applyAlignment="1">
      <alignment vertical="center"/>
    </xf>
    <xf numFmtId="0" fontId="29" fillId="0" borderId="0" xfId="0" applyFont="1" applyFill="1" applyBorder="1"/>
    <xf numFmtId="0" fontId="21" fillId="0" borderId="0" xfId="0" applyNumberFormat="1" applyFont="1" applyFill="1" applyBorder="1" applyAlignment="1">
      <alignment horizontal="left"/>
    </xf>
    <xf numFmtId="165" fontId="21" fillId="0" borderId="0" xfId="0" applyNumberFormat="1" applyFont="1" applyBorder="1" applyAlignment="1">
      <alignment horizontal="right"/>
    </xf>
    <xf numFmtId="0" fontId="21" fillId="0" borderId="4" xfId="0" applyNumberFormat="1" applyFont="1" applyFill="1" applyBorder="1" applyAlignment="1">
      <alignment horizontal="left"/>
    </xf>
    <xf numFmtId="16" fontId="21" fillId="0" borderId="4" xfId="0" applyNumberFormat="1" applyFont="1" applyFill="1" applyBorder="1" applyAlignment="1">
      <alignment horizontal="left"/>
    </xf>
    <xf numFmtId="0" fontId="7" fillId="0" borderId="0" xfId="0" applyFont="1" applyFill="1" applyBorder="1" applyAlignment="1">
      <alignment horizontal="left" wrapText="1"/>
    </xf>
    <xf numFmtId="0" fontId="0" fillId="0" borderId="0" xfId="0" applyBorder="1" applyAlignment="1">
      <alignment horizontal="left" wrapText="1"/>
    </xf>
    <xf numFmtId="165" fontId="25" fillId="0" borderId="0" xfId="0" applyNumberFormat="1" applyFont="1" applyFill="1" applyBorder="1" applyAlignment="1">
      <alignment horizontal="left" vertical="center"/>
    </xf>
    <xf numFmtId="0" fontId="21" fillId="0" borderId="0" xfId="0" applyFont="1" applyBorder="1"/>
    <xf numFmtId="0" fontId="25" fillId="0" borderId="0" xfId="2" applyFont="1" applyFill="1" applyBorder="1" applyAlignment="1">
      <alignment horizontal="left" vertical="center"/>
    </xf>
    <xf numFmtId="0" fontId="21" fillId="0" borderId="4" xfId="2" applyFont="1" applyFill="1" applyBorder="1"/>
    <xf numFmtId="3" fontId="21" fillId="0" borderId="1" xfId="2" applyNumberFormat="1" applyFont="1" applyFill="1" applyBorder="1"/>
    <xf numFmtId="20" fontId="21" fillId="0" borderId="4" xfId="2" applyNumberFormat="1" applyFont="1" applyFill="1" applyBorder="1"/>
    <xf numFmtId="0" fontId="21" fillId="0" borderId="0" xfId="2" applyFont="1" applyFill="1" applyBorder="1"/>
    <xf numFmtId="3" fontId="21" fillId="0" borderId="0" xfId="2" applyNumberFormat="1" applyFont="1" applyFill="1" applyBorder="1"/>
    <xf numFmtId="165" fontId="21" fillId="0" borderId="0" xfId="2" applyNumberFormat="1" applyFont="1" applyFill="1" applyBorder="1"/>
    <xf numFmtId="0" fontId="21" fillId="0" borderId="0" xfId="2" applyFont="1" applyFill="1" applyBorder="1" applyAlignment="1">
      <alignment horizontal="right"/>
    </xf>
    <xf numFmtId="3" fontId="21" fillId="0" borderId="0" xfId="2" applyNumberFormat="1" applyFont="1" applyFill="1" applyBorder="1" applyAlignment="1">
      <alignment horizontal="right"/>
    </xf>
    <xf numFmtId="49" fontId="21" fillId="0" borderId="0" xfId="2" applyNumberFormat="1" applyFont="1" applyFill="1" applyBorder="1" applyAlignment="1">
      <alignment horizontal="right"/>
    </xf>
    <xf numFmtId="0" fontId="4" fillId="0" borderId="0" xfId="0" applyFont="1" applyBorder="1" applyAlignment="1" applyProtection="1">
      <alignment horizontal="right"/>
      <protection locked="0"/>
    </xf>
    <xf numFmtId="0" fontId="25" fillId="0" borderId="0" xfId="2" applyFont="1" applyBorder="1" applyAlignment="1">
      <alignment horizontal="left" vertical="center"/>
    </xf>
    <xf numFmtId="0" fontId="21" fillId="0" borderId="4" xfId="2" applyFont="1" applyBorder="1"/>
    <xf numFmtId="0" fontId="21" fillId="0" borderId="13" xfId="2" applyFont="1" applyBorder="1"/>
    <xf numFmtId="0" fontId="21" fillId="0" borderId="4" xfId="3" applyFont="1" applyFill="1" applyBorder="1"/>
    <xf numFmtId="0" fontId="20" fillId="0" borderId="1" xfId="0" applyFont="1" applyFill="1" applyBorder="1"/>
    <xf numFmtId="0" fontId="20" fillId="0" borderId="2" xfId="0" applyFont="1" applyFill="1" applyBorder="1"/>
    <xf numFmtId="165" fontId="21" fillId="0" borderId="7" xfId="0" applyNumberFormat="1" applyFont="1" applyFill="1" applyBorder="1"/>
    <xf numFmtId="0" fontId="21" fillId="0" borderId="8" xfId="2" applyFont="1" applyFill="1" applyBorder="1"/>
    <xf numFmtId="0" fontId="21" fillId="0" borderId="3" xfId="2" applyFont="1" applyFill="1" applyBorder="1"/>
    <xf numFmtId="0" fontId="21" fillId="0" borderId="11" xfId="2" applyFont="1" applyFill="1" applyBorder="1"/>
    <xf numFmtId="0" fontId="21" fillId="0" borderId="10" xfId="2" applyFont="1" applyFill="1" applyBorder="1"/>
    <xf numFmtId="0" fontId="0" fillId="0" borderId="0" xfId="0" applyNumberFormat="1" applyAlignment="1">
      <alignment horizontal="left"/>
    </xf>
    <xf numFmtId="0" fontId="18" fillId="0" borderId="0" xfId="0" applyFont="1" applyAlignment="1">
      <alignment horizontal="right"/>
    </xf>
    <xf numFmtId="0" fontId="23" fillId="0" borderId="0" xfId="0" applyFont="1" applyBorder="1" applyAlignment="1">
      <alignment horizontal="left" vertical="top"/>
    </xf>
    <xf numFmtId="0" fontId="23" fillId="0" borderId="0" xfId="0" applyFont="1" applyBorder="1" applyAlignment="1">
      <alignment horizontal="left"/>
    </xf>
    <xf numFmtId="0" fontId="24" fillId="0" borderId="0" xfId="0" applyFont="1" applyBorder="1" applyAlignment="1"/>
    <xf numFmtId="1" fontId="21" fillId="0" borderId="0" xfId="2" applyNumberFormat="1" applyFont="1" applyFill="1" applyBorder="1"/>
    <xf numFmtId="0" fontId="21" fillId="0" borderId="9" xfId="2" applyFont="1" applyFill="1" applyBorder="1"/>
    <xf numFmtId="0" fontId="21" fillId="0" borderId="12" xfId="2" applyFont="1" applyFill="1" applyBorder="1"/>
    <xf numFmtId="0" fontId="31" fillId="0" borderId="0" xfId="0" applyFont="1" applyBorder="1"/>
    <xf numFmtId="0" fontId="31" fillId="0" borderId="0" xfId="0" applyFont="1" applyFill="1" applyBorder="1"/>
    <xf numFmtId="0" fontId="21" fillId="0" borderId="0" xfId="0" applyFont="1" applyBorder="1" applyAlignment="1">
      <alignment vertical="center"/>
    </xf>
    <xf numFmtId="0" fontId="21" fillId="0" borderId="0" xfId="0" applyFont="1" applyBorder="1" applyAlignment="1">
      <alignment horizontal="right" vertical="center"/>
    </xf>
    <xf numFmtId="0" fontId="21" fillId="0" borderId="0" xfId="0" quotePrefix="1" applyFont="1" applyBorder="1" applyAlignment="1">
      <alignment horizontal="right" vertical="center"/>
    </xf>
    <xf numFmtId="164" fontId="21" fillId="0" borderId="0" xfId="0" applyNumberFormat="1" applyFont="1" applyBorder="1" applyAlignment="1">
      <alignment horizontal="right" vertical="center"/>
    </xf>
    <xf numFmtId="165" fontId="21" fillId="0" borderId="0" xfId="0" quotePrefix="1" applyNumberFormat="1" applyFont="1" applyBorder="1" applyAlignment="1">
      <alignment horizontal="right" vertical="center"/>
    </xf>
    <xf numFmtId="3" fontId="0" fillId="0" borderId="0" xfId="0" applyNumberFormat="1" applyBorder="1"/>
    <xf numFmtId="1" fontId="21" fillId="0" borderId="1" xfId="2" applyNumberFormat="1" applyFont="1" applyBorder="1"/>
    <xf numFmtId="0" fontId="20" fillId="0" borderId="15" xfId="0" applyFont="1" applyFill="1" applyBorder="1"/>
    <xf numFmtId="0" fontId="20" fillId="0" borderId="9" xfId="0" applyFont="1" applyFill="1" applyBorder="1"/>
    <xf numFmtId="0" fontId="20" fillId="0" borderId="3" xfId="0" applyFont="1" applyFill="1" applyBorder="1"/>
    <xf numFmtId="0" fontId="20" fillId="0" borderId="12" xfId="0" applyFont="1" applyFill="1" applyBorder="1"/>
    <xf numFmtId="0" fontId="20" fillId="0" borderId="10" xfId="0" applyFont="1" applyFill="1" applyBorder="1"/>
    <xf numFmtId="0" fontId="21" fillId="0" borderId="11" xfId="3" applyFont="1" applyFill="1" applyBorder="1"/>
    <xf numFmtId="0" fontId="28" fillId="0" borderId="0" xfId="0" applyFont="1" applyBorder="1" applyAlignment="1">
      <alignment vertical="center"/>
    </xf>
    <xf numFmtId="0" fontId="33" fillId="0" borderId="0" xfId="0" applyFont="1" applyAlignment="1">
      <alignment vertical="top"/>
    </xf>
    <xf numFmtId="0" fontId="34" fillId="0" borderId="0" xfId="0" applyFont="1" applyAlignment="1">
      <alignment horizontal="right" vertical="center"/>
    </xf>
    <xf numFmtId="0" fontId="0" fillId="0" borderId="0" xfId="0" applyBorder="1" applyAlignment="1">
      <alignment vertical="top"/>
    </xf>
    <xf numFmtId="0" fontId="34" fillId="0" borderId="0" xfId="0" applyFont="1" applyAlignment="1">
      <alignment horizontal="right" vertical="top"/>
    </xf>
    <xf numFmtId="0" fontId="33" fillId="0" borderId="0" xfId="0" applyFont="1" applyAlignment="1">
      <alignment horizontal="left" vertical="top"/>
    </xf>
    <xf numFmtId="0" fontId="36" fillId="0" borderId="0" xfId="0" applyFont="1"/>
    <xf numFmtId="0" fontId="4" fillId="0" borderId="0" xfId="0" applyFont="1"/>
    <xf numFmtId="1" fontId="21" fillId="0" borderId="0" xfId="0" applyNumberFormat="1" applyFont="1" applyFill="1" applyBorder="1"/>
    <xf numFmtId="1" fontId="21" fillId="0" borderId="0" xfId="0" applyNumberFormat="1" applyFont="1" applyBorder="1" applyAlignment="1" applyProtection="1">
      <alignment horizontal="right"/>
      <protection locked="0"/>
    </xf>
    <xf numFmtId="0" fontId="37" fillId="0" borderId="0" xfId="0" applyFont="1" applyFill="1" applyBorder="1"/>
    <xf numFmtId="0" fontId="38" fillId="0" borderId="0" xfId="0" applyFont="1" applyFill="1" applyBorder="1" applyAlignment="1">
      <alignment vertical="center"/>
    </xf>
    <xf numFmtId="165" fontId="38" fillId="0" borderId="0" xfId="0" applyNumberFormat="1" applyFont="1" applyFill="1" applyBorder="1" applyAlignment="1">
      <alignment vertical="center"/>
    </xf>
    <xf numFmtId="0" fontId="11" fillId="0" borderId="0" xfId="0" applyFont="1" applyFill="1" applyBorder="1"/>
    <xf numFmtId="0" fontId="39" fillId="0" borderId="0" xfId="0" applyFont="1" applyFill="1" applyBorder="1"/>
    <xf numFmtId="0" fontId="26" fillId="0" borderId="0" xfId="0" applyFont="1" applyBorder="1" applyAlignment="1">
      <alignment horizontal="left" vertical="center"/>
    </xf>
    <xf numFmtId="165" fontId="26" fillId="0" borderId="0" xfId="0" applyNumberFormat="1" applyFont="1" applyFill="1" applyBorder="1" applyAlignment="1">
      <alignment horizontal="left" vertical="center"/>
    </xf>
    <xf numFmtId="0" fontId="38" fillId="0" borderId="0" xfId="0" applyFont="1" applyBorder="1" applyAlignment="1">
      <alignment vertical="center"/>
    </xf>
    <xf numFmtId="0" fontId="39" fillId="0" borderId="0" xfId="0" applyFont="1" applyBorder="1" applyAlignment="1">
      <alignment vertical="center"/>
    </xf>
    <xf numFmtId="0" fontId="26" fillId="0" borderId="0" xfId="0" applyFont="1" applyBorder="1"/>
    <xf numFmtId="0" fontId="11" fillId="0" borderId="0" xfId="0" applyFont="1" applyBorder="1" applyAlignment="1">
      <alignment vertical="center"/>
    </xf>
    <xf numFmtId="0" fontId="26" fillId="0" borderId="0" xfId="2" applyFont="1" applyFill="1" applyBorder="1" applyAlignment="1">
      <alignment horizontal="left" vertical="center"/>
    </xf>
    <xf numFmtId="0" fontId="26" fillId="0" borderId="0" xfId="2" applyFont="1" applyBorder="1" applyAlignment="1">
      <alignment horizontal="left" vertical="center"/>
    </xf>
    <xf numFmtId="0" fontId="26" fillId="0" borderId="0" xfId="0" applyFont="1" applyBorder="1" applyAlignment="1" applyProtection="1">
      <alignment horizontal="left" vertical="center"/>
      <protection locked="0"/>
    </xf>
    <xf numFmtId="0" fontId="35" fillId="0" borderId="0" xfId="0" applyFont="1" applyBorder="1" applyAlignment="1" applyProtection="1">
      <alignment horizontal="left" vertical="center"/>
      <protection locked="0"/>
    </xf>
    <xf numFmtId="1" fontId="31" fillId="0" borderId="0" xfId="0" applyNumberFormat="1" applyFont="1" applyBorder="1"/>
    <xf numFmtId="0" fontId="22" fillId="0" borderId="0" xfId="0" applyFont="1" applyBorder="1" applyAlignment="1">
      <alignment horizontal="left" vertical="center"/>
    </xf>
    <xf numFmtId="0" fontId="21" fillId="0" borderId="0" xfId="3" applyFont="1" applyFill="1" applyBorder="1"/>
    <xf numFmtId="0" fontId="20" fillId="0" borderId="0" xfId="0" applyFont="1" applyFill="1" applyBorder="1"/>
    <xf numFmtId="0" fontId="26" fillId="0" borderId="0" xfId="0" applyFont="1"/>
    <xf numFmtId="0" fontId="26" fillId="0" borderId="0" xfId="0" applyFont="1" applyFill="1" applyBorder="1" applyAlignment="1">
      <alignment vertical="center"/>
    </xf>
    <xf numFmtId="165" fontId="21" fillId="0" borderId="0" xfId="0" applyNumberFormat="1" applyFont="1" applyBorder="1" applyAlignment="1">
      <alignment horizontal="right" vertical="center"/>
    </xf>
    <xf numFmtId="165" fontId="25" fillId="0" borderId="0" xfId="0" applyNumberFormat="1" applyFont="1" applyBorder="1" applyAlignment="1">
      <alignment horizontal="left" vertical="center"/>
    </xf>
    <xf numFmtId="0" fontId="43" fillId="0" borderId="0" xfId="0" applyFont="1" applyBorder="1" applyAlignment="1">
      <alignment vertical="top"/>
    </xf>
    <xf numFmtId="0" fontId="9" fillId="0" borderId="0" xfId="0" applyFont="1" applyAlignment="1">
      <alignment wrapText="1"/>
    </xf>
    <xf numFmtId="0" fontId="0" fillId="0" borderId="0" xfId="0" applyNumberFormat="1" applyAlignment="1">
      <alignment wrapText="1"/>
    </xf>
    <xf numFmtId="0" fontId="13" fillId="0" borderId="0" xfId="0" applyFont="1" applyAlignment="1">
      <alignment wrapText="1"/>
    </xf>
    <xf numFmtId="0" fontId="19" fillId="0" borderId="4" xfId="0" applyNumberFormat="1" applyFont="1" applyFill="1" applyBorder="1" applyAlignment="1">
      <alignment horizontal="left"/>
    </xf>
    <xf numFmtId="0" fontId="19" fillId="0" borderId="13" xfId="0" applyNumberFormat="1" applyFont="1" applyFill="1" applyBorder="1" applyAlignment="1">
      <alignment horizontal="left"/>
    </xf>
    <xf numFmtId="0" fontId="47" fillId="0" borderId="0" xfId="0" applyFont="1" applyFill="1" applyBorder="1" applyAlignment="1">
      <alignment horizontal="left" vertical="center"/>
    </xf>
    <xf numFmtId="0" fontId="47" fillId="0" borderId="0" xfId="0" applyFont="1" applyFill="1" applyBorder="1" applyAlignment="1">
      <alignment vertical="center"/>
    </xf>
    <xf numFmtId="0" fontId="47" fillId="0" borderId="0" xfId="0" applyFont="1" applyBorder="1"/>
    <xf numFmtId="0" fontId="44" fillId="0" borderId="0" xfId="0" applyFont="1" applyFill="1" applyBorder="1" applyAlignment="1">
      <alignment vertical="center"/>
    </xf>
    <xf numFmtId="0" fontId="4" fillId="0" borderId="0" xfId="0" quotePrefix="1" applyFont="1" applyBorder="1" applyAlignment="1" applyProtection="1">
      <alignment horizontal="left"/>
      <protection locked="0"/>
    </xf>
    <xf numFmtId="0" fontId="54" fillId="0" borderId="0" xfId="0" applyFont="1" applyFill="1" applyBorder="1" applyAlignment="1">
      <alignment horizontal="left" vertical="center"/>
    </xf>
    <xf numFmtId="0" fontId="55" fillId="0" borderId="0" xfId="0" applyFont="1" applyBorder="1" applyAlignment="1">
      <alignment vertical="top"/>
    </xf>
    <xf numFmtId="0" fontId="56" fillId="0" borderId="0" xfId="0" applyFont="1" applyBorder="1" applyAlignment="1">
      <alignment vertical="top"/>
    </xf>
    <xf numFmtId="0" fontId="55" fillId="0" borderId="0" xfId="0" applyFont="1" applyAlignment="1">
      <alignment horizontal="left" vertical="top"/>
    </xf>
    <xf numFmtId="0" fontId="57" fillId="0" borderId="0" xfId="0" applyFont="1"/>
    <xf numFmtId="0" fontId="58" fillId="0" borderId="0" xfId="0" applyFont="1" applyFill="1" applyBorder="1" applyAlignment="1">
      <alignment vertical="center"/>
    </xf>
    <xf numFmtId="0" fontId="58" fillId="0" borderId="0" xfId="0" applyFont="1" applyFill="1" applyBorder="1" applyAlignment="1">
      <alignment horizontal="left" vertical="center"/>
    </xf>
    <xf numFmtId="0" fontId="58" fillId="0" borderId="0" xfId="0" applyFont="1" applyBorder="1" applyAlignment="1">
      <alignment horizontal="left" vertical="center"/>
    </xf>
    <xf numFmtId="0" fontId="58" fillId="3" borderId="0" xfId="0" applyFont="1" applyFill="1" applyBorder="1" applyAlignment="1">
      <alignment horizontal="left" vertical="center"/>
    </xf>
    <xf numFmtId="0" fontId="58" fillId="0" borderId="0" xfId="2" applyFont="1" applyFill="1" applyBorder="1" applyAlignment="1">
      <alignment horizontal="left" vertical="center"/>
    </xf>
    <xf numFmtId="0" fontId="58" fillId="0" borderId="0" xfId="2" applyFont="1" applyBorder="1" applyAlignment="1">
      <alignment horizontal="left" vertical="center"/>
    </xf>
    <xf numFmtId="0" fontId="58" fillId="0" borderId="0" xfId="0" applyFont="1" applyBorder="1" applyAlignment="1" applyProtection="1">
      <alignment horizontal="left" vertical="center"/>
      <protection locked="0"/>
    </xf>
    <xf numFmtId="0" fontId="58" fillId="0" borderId="0" xfId="3" applyFont="1" applyFill="1" applyBorder="1"/>
    <xf numFmtId="0" fontId="4" fillId="4" borderId="19" xfId="0" applyFont="1" applyFill="1" applyBorder="1" applyAlignment="1">
      <alignment horizontal="left" wrapText="1"/>
    </xf>
    <xf numFmtId="0" fontId="4" fillId="4" borderId="0" xfId="0" applyFont="1" applyFill="1" applyBorder="1" applyAlignment="1">
      <alignment horizontal="left" wrapText="1"/>
    </xf>
    <xf numFmtId="165" fontId="4" fillId="4" borderId="20" xfId="0" applyNumberFormat="1" applyFont="1" applyFill="1" applyBorder="1" applyAlignment="1">
      <alignment horizontal="center" wrapText="1"/>
    </xf>
    <xf numFmtId="0" fontId="45" fillId="5" borderId="21" xfId="0" applyNumberFormat="1" applyFont="1" applyFill="1" applyBorder="1" applyAlignment="1">
      <alignment horizontal="left"/>
    </xf>
    <xf numFmtId="3" fontId="45" fillId="5" borderId="17" xfId="0" applyNumberFormat="1" applyFont="1" applyFill="1" applyBorder="1" applyAlignment="1">
      <alignment horizontal="right"/>
    </xf>
    <xf numFmtId="1" fontId="45" fillId="5" borderId="22" xfId="0" applyNumberFormat="1" applyFont="1" applyFill="1" applyBorder="1" applyAlignment="1">
      <alignment horizontal="right"/>
    </xf>
    <xf numFmtId="165" fontId="4" fillId="4" borderId="0" xfId="0" applyNumberFormat="1" applyFont="1" applyFill="1" applyBorder="1" applyAlignment="1">
      <alignment horizontal="center" wrapText="1"/>
    </xf>
    <xf numFmtId="0" fontId="4" fillId="4" borderId="6" xfId="0" applyFont="1" applyFill="1" applyBorder="1" applyAlignment="1">
      <alignment horizontal="left"/>
    </xf>
    <xf numFmtId="0" fontId="4" fillId="4" borderId="18" xfId="0" applyFont="1" applyFill="1" applyBorder="1" applyAlignment="1">
      <alignment horizontal="left"/>
    </xf>
    <xf numFmtId="0" fontId="4" fillId="4" borderId="19" xfId="0" applyFont="1" applyFill="1" applyBorder="1" applyAlignment="1">
      <alignment horizontal="left"/>
    </xf>
    <xf numFmtId="0" fontId="4" fillId="4" borderId="0" xfId="0" applyFont="1" applyFill="1" applyBorder="1" applyAlignment="1">
      <alignment horizontal="left"/>
    </xf>
    <xf numFmtId="165" fontId="4" fillId="4" borderId="0" xfId="0" applyNumberFormat="1" applyFont="1" applyFill="1" applyBorder="1" applyAlignment="1">
      <alignment horizontal="left"/>
    </xf>
    <xf numFmtId="0" fontId="4" fillId="4" borderId="19" xfId="0" applyNumberFormat="1" applyFont="1" applyFill="1" applyBorder="1" applyAlignment="1">
      <alignment horizontal="left"/>
    </xf>
    <xf numFmtId="0" fontId="4" fillId="4" borderId="0" xfId="0" applyNumberFormat="1" applyFont="1" applyFill="1" applyBorder="1" applyAlignment="1">
      <alignment horizontal="left"/>
    </xf>
    <xf numFmtId="0" fontId="4" fillId="4" borderId="0" xfId="0" applyNumberFormat="1" applyFont="1" applyFill="1" applyBorder="1" applyAlignment="1">
      <alignment horizontal="right"/>
    </xf>
    <xf numFmtId="3" fontId="4" fillId="4" borderId="20" xfId="0" applyNumberFormat="1" applyFont="1" applyFill="1" applyBorder="1" applyAlignment="1">
      <alignment horizontal="right"/>
    </xf>
    <xf numFmtId="3" fontId="4" fillId="4" borderId="6" xfId="0" applyNumberFormat="1" applyFont="1" applyFill="1" applyBorder="1" applyAlignment="1">
      <alignment horizontal="left"/>
    </xf>
    <xf numFmtId="165" fontId="4" fillId="4" borderId="6" xfId="0" applyNumberFormat="1" applyFont="1" applyFill="1" applyBorder="1" applyAlignment="1">
      <alignment horizontal="left"/>
    </xf>
    <xf numFmtId="0" fontId="4" fillId="4" borderId="23" xfId="0" applyFont="1" applyFill="1" applyBorder="1" applyAlignment="1">
      <alignment horizontal="left"/>
    </xf>
    <xf numFmtId="49" fontId="3" fillId="4" borderId="0" xfId="0" applyNumberFormat="1" applyFont="1" applyFill="1" applyBorder="1" applyAlignment="1">
      <alignment horizontal="left"/>
    </xf>
    <xf numFmtId="49" fontId="4" fillId="4" borderId="0" xfId="0" applyNumberFormat="1" applyFont="1" applyFill="1" applyBorder="1" applyAlignment="1">
      <alignment horizontal="left"/>
    </xf>
    <xf numFmtId="3" fontId="4" fillId="4" borderId="0" xfId="0" applyNumberFormat="1" applyFont="1" applyFill="1" applyBorder="1" applyAlignment="1">
      <alignment horizontal="left"/>
    </xf>
    <xf numFmtId="49" fontId="4" fillId="4" borderId="20" xfId="0" applyNumberFormat="1" applyFont="1" applyFill="1" applyBorder="1" applyAlignment="1">
      <alignment horizontal="left"/>
    </xf>
    <xf numFmtId="0" fontId="4" fillId="4" borderId="0" xfId="0" applyFont="1" applyFill="1" applyBorder="1" applyAlignment="1">
      <alignment horizontal="center"/>
    </xf>
    <xf numFmtId="3" fontId="4" fillId="4" borderId="0" xfId="0" applyNumberFormat="1" applyFont="1" applyFill="1" applyBorder="1" applyAlignment="1">
      <alignment horizontal="center"/>
    </xf>
    <xf numFmtId="0" fontId="4" fillId="4" borderId="20" xfId="0" applyFont="1" applyFill="1" applyBorder="1" applyAlignment="1">
      <alignment horizontal="center"/>
    </xf>
    <xf numFmtId="0" fontId="4" fillId="4" borderId="19" xfId="2" applyFont="1" applyFill="1" applyBorder="1" applyAlignment="1">
      <alignment horizontal="left"/>
    </xf>
    <xf numFmtId="0" fontId="4" fillId="4" borderId="0" xfId="2" applyFont="1" applyFill="1" applyBorder="1" applyAlignment="1">
      <alignment horizontal="left"/>
    </xf>
    <xf numFmtId="0" fontId="5" fillId="4" borderId="0" xfId="2" applyFont="1" applyFill="1" applyBorder="1" applyAlignment="1">
      <alignment horizontal="left"/>
    </xf>
    <xf numFmtId="0" fontId="5" fillId="4" borderId="20" xfId="2" applyFont="1" applyFill="1" applyBorder="1" applyAlignment="1">
      <alignment horizontal="left"/>
    </xf>
    <xf numFmtId="0" fontId="4" fillId="4" borderId="24" xfId="2" applyFont="1" applyFill="1" applyBorder="1" applyAlignment="1">
      <alignment horizontal="left"/>
    </xf>
    <xf numFmtId="0" fontId="4" fillId="4" borderId="25" xfId="2" applyFont="1" applyFill="1" applyBorder="1" applyAlignment="1">
      <alignment horizontal="left"/>
    </xf>
    <xf numFmtId="0" fontId="4" fillId="4" borderId="25" xfId="2" applyFont="1" applyFill="1" applyBorder="1" applyAlignment="1">
      <alignment horizontal="right"/>
    </xf>
    <xf numFmtId="0" fontId="4" fillId="4" borderId="25" xfId="2" applyFont="1" applyFill="1" applyBorder="1" applyAlignment="1">
      <alignment horizontal="left" wrapText="1"/>
    </xf>
    <xf numFmtId="0" fontId="31" fillId="4" borderId="19" xfId="0" applyFont="1" applyFill="1" applyBorder="1"/>
    <xf numFmtId="0" fontId="31" fillId="4" borderId="0" xfId="0" applyFont="1" applyFill="1" applyBorder="1"/>
    <xf numFmtId="0" fontId="31" fillId="4" borderId="0" xfId="0" applyFont="1" applyFill="1" applyBorder="1" applyAlignment="1">
      <alignment horizontal="right"/>
    </xf>
    <xf numFmtId="0" fontId="31" fillId="4" borderId="20" xfId="0" applyFont="1" applyFill="1" applyBorder="1" applyAlignment="1">
      <alignment horizontal="right"/>
    </xf>
    <xf numFmtId="0" fontId="31" fillId="4" borderId="24" xfId="0" applyFont="1" applyFill="1" applyBorder="1"/>
    <xf numFmtId="0" fontId="31" fillId="4" borderId="25" xfId="0" applyFont="1" applyFill="1" applyBorder="1"/>
    <xf numFmtId="0" fontId="31" fillId="4" borderId="25" xfId="0" applyFont="1" applyFill="1" applyBorder="1" applyAlignment="1">
      <alignment horizontal="right"/>
    </xf>
    <xf numFmtId="0" fontId="31" fillId="4" borderId="26" xfId="0" applyFont="1" applyFill="1" applyBorder="1" applyAlignment="1">
      <alignment horizontal="right"/>
    </xf>
    <xf numFmtId="0" fontId="4" fillId="4" borderId="18" xfId="0" applyFont="1" applyFill="1" applyBorder="1"/>
    <xf numFmtId="0" fontId="4" fillId="4" borderId="6" xfId="0" applyFont="1" applyFill="1" applyBorder="1"/>
    <xf numFmtId="0" fontId="4" fillId="4" borderId="19" xfId="3" applyFont="1" applyFill="1" applyBorder="1"/>
    <xf numFmtId="0" fontId="4" fillId="4" borderId="0" xfId="0" applyFont="1" applyFill="1" applyBorder="1"/>
    <xf numFmtId="0" fontId="4" fillId="4" borderId="24" xfId="3" applyFont="1" applyFill="1" applyBorder="1"/>
    <xf numFmtId="0" fontId="4" fillId="4" borderId="25" xfId="0" applyFont="1" applyFill="1" applyBorder="1"/>
    <xf numFmtId="165" fontId="4" fillId="4" borderId="24" xfId="0" applyNumberFormat="1" applyFont="1" applyFill="1" applyBorder="1" applyAlignment="1">
      <alignment horizontal="center" vertical="center"/>
    </xf>
    <xf numFmtId="165" fontId="4" fillId="4" borderId="26" xfId="0" applyNumberFormat="1" applyFont="1" applyFill="1" applyBorder="1" applyAlignment="1">
      <alignment horizontal="center" vertical="center"/>
    </xf>
    <xf numFmtId="49" fontId="4" fillId="4" borderId="29" xfId="0" applyNumberFormat="1" applyFont="1" applyFill="1" applyBorder="1" applyAlignment="1">
      <alignment horizontal="center" vertical="center"/>
    </xf>
    <xf numFmtId="0" fontId="4" fillId="4" borderId="29" xfId="0" applyFont="1" applyFill="1" applyBorder="1" applyAlignment="1">
      <alignment horizontal="center" vertical="center"/>
    </xf>
    <xf numFmtId="14" fontId="4" fillId="4" borderId="0" xfId="2" applyNumberFormat="1" applyFont="1" applyFill="1" applyBorder="1" applyAlignment="1">
      <alignment horizontal="left"/>
    </xf>
    <xf numFmtId="0" fontId="4" fillId="4" borderId="0" xfId="2" applyFont="1" applyFill="1" applyBorder="1" applyAlignment="1">
      <alignment horizontal="center"/>
    </xf>
    <xf numFmtId="0" fontId="4" fillId="4" borderId="20" xfId="2" applyFont="1" applyFill="1" applyBorder="1" applyAlignment="1">
      <alignment horizontal="center"/>
    </xf>
    <xf numFmtId="0" fontId="45" fillId="5" borderId="30" xfId="2" applyFont="1" applyFill="1" applyBorder="1"/>
    <xf numFmtId="0" fontId="45" fillId="5" borderId="31" xfId="2" applyFont="1" applyFill="1" applyBorder="1"/>
    <xf numFmtId="0" fontId="45" fillId="5" borderId="32" xfId="2" applyFont="1" applyFill="1" applyBorder="1"/>
    <xf numFmtId="3" fontId="45" fillId="5" borderId="17" xfId="2" applyNumberFormat="1" applyFont="1" applyFill="1" applyBorder="1"/>
    <xf numFmtId="0" fontId="45" fillId="5" borderId="21" xfId="3" applyFont="1" applyFill="1" applyBorder="1"/>
    <xf numFmtId="0" fontId="45" fillId="5" borderId="17" xfId="0" applyFont="1" applyFill="1" applyBorder="1"/>
    <xf numFmtId="0" fontId="45" fillId="5" borderId="14" xfId="0" applyFont="1" applyFill="1" applyBorder="1"/>
    <xf numFmtId="0" fontId="45" fillId="5" borderId="32" xfId="0" applyFont="1" applyFill="1" applyBorder="1"/>
    <xf numFmtId="165" fontId="45" fillId="5" borderId="17" xfId="0" applyNumberFormat="1" applyFont="1" applyFill="1" applyBorder="1" applyAlignment="1">
      <alignment horizontal="right"/>
    </xf>
    <xf numFmtId="165" fontId="45" fillId="5" borderId="22" xfId="0" applyNumberFormat="1" applyFont="1" applyFill="1" applyBorder="1" applyAlignment="1">
      <alignment horizontal="right"/>
    </xf>
    <xf numFmtId="0" fontId="45" fillId="5" borderId="21" xfId="0" applyFont="1" applyFill="1" applyBorder="1"/>
    <xf numFmtId="0" fontId="45" fillId="5" borderId="8" xfId="2" applyFont="1" applyFill="1" applyBorder="1" applyAlignment="1">
      <alignment horizontal="left"/>
    </xf>
    <xf numFmtId="0" fontId="46" fillId="5" borderId="9" xfId="2" applyFont="1" applyFill="1" applyBorder="1"/>
    <xf numFmtId="0" fontId="46" fillId="5" borderId="33" xfId="2" applyFont="1" applyFill="1" applyBorder="1"/>
    <xf numFmtId="0" fontId="45" fillId="5" borderId="19" xfId="2" applyFont="1" applyFill="1" applyBorder="1" applyAlignment="1">
      <alignment horizontal="left"/>
    </xf>
    <xf numFmtId="0" fontId="46" fillId="5" borderId="0" xfId="2" applyFont="1" applyFill="1" applyBorder="1" applyAlignment="1">
      <alignment horizontal="left"/>
    </xf>
    <xf numFmtId="0" fontId="46" fillId="5" borderId="20" xfId="2" applyFont="1" applyFill="1" applyBorder="1" applyAlignment="1">
      <alignment horizontal="left"/>
    </xf>
    <xf numFmtId="0" fontId="45" fillId="5" borderId="4" xfId="2" applyFont="1" applyFill="1" applyBorder="1"/>
    <xf numFmtId="0" fontId="45" fillId="5" borderId="1" xfId="2" applyFont="1" applyFill="1" applyBorder="1" applyAlignment="1">
      <alignment horizontal="right"/>
    </xf>
    <xf numFmtId="3" fontId="45" fillId="5" borderId="1" xfId="2" applyNumberFormat="1" applyFont="1" applyFill="1" applyBorder="1" applyAlignment="1">
      <alignment horizontal="right"/>
    </xf>
    <xf numFmtId="49" fontId="45" fillId="5" borderId="1" xfId="2" applyNumberFormat="1" applyFont="1" applyFill="1" applyBorder="1" applyAlignment="1">
      <alignment horizontal="right"/>
    </xf>
    <xf numFmtId="3" fontId="45" fillId="5" borderId="5" xfId="2" applyNumberFormat="1" applyFont="1" applyFill="1" applyBorder="1" applyAlignment="1">
      <alignment horizontal="right"/>
    </xf>
    <xf numFmtId="0" fontId="45" fillId="5" borderId="4" xfId="0" applyFont="1" applyFill="1" applyBorder="1"/>
    <xf numFmtId="0" fontId="45" fillId="5" borderId="21" xfId="0" applyFont="1" applyFill="1" applyBorder="1" applyAlignment="1">
      <alignment horizontal="left"/>
    </xf>
    <xf numFmtId="0" fontId="45" fillId="5" borderId="30" xfId="0" applyFont="1" applyFill="1" applyBorder="1"/>
    <xf numFmtId="0" fontId="45" fillId="5" borderId="31" xfId="0" applyFont="1" applyFill="1" applyBorder="1"/>
    <xf numFmtId="3" fontId="45" fillId="5" borderId="17" xfId="0" applyNumberFormat="1" applyFont="1" applyFill="1" applyBorder="1"/>
    <xf numFmtId="3" fontId="45" fillId="5" borderId="22" xfId="0" applyNumberFormat="1" applyFont="1" applyFill="1" applyBorder="1"/>
    <xf numFmtId="0" fontId="4" fillId="4" borderId="0" xfId="0" applyFont="1" applyFill="1" applyBorder="1" applyAlignment="1">
      <alignment horizontal="right"/>
    </xf>
    <xf numFmtId="0" fontId="4" fillId="4" borderId="20" xfId="0" applyFont="1" applyFill="1" applyBorder="1" applyAlignment="1">
      <alignment horizontal="right"/>
    </xf>
    <xf numFmtId="0" fontId="59" fillId="0" borderId="0" xfId="0" applyFont="1" applyFill="1" applyBorder="1" applyAlignment="1">
      <alignment horizontal="left" vertical="center"/>
    </xf>
    <xf numFmtId="0" fontId="60" fillId="0" borderId="0" xfId="0" applyFont="1" applyBorder="1" applyAlignment="1">
      <alignment vertical="center"/>
    </xf>
    <xf numFmtId="164" fontId="59" fillId="0" borderId="0" xfId="0" applyNumberFormat="1" applyFont="1" applyBorder="1" applyAlignment="1">
      <alignment horizontal="right" vertical="center"/>
    </xf>
    <xf numFmtId="0" fontId="59" fillId="0" borderId="0" xfId="0" applyFont="1" applyBorder="1" applyAlignment="1">
      <alignment horizontal="right" vertical="center"/>
    </xf>
    <xf numFmtId="165" fontId="59" fillId="0" borderId="0" xfId="0" quotePrefix="1" applyNumberFormat="1" applyFont="1" applyBorder="1" applyAlignment="1">
      <alignment horizontal="right" vertical="center"/>
    </xf>
    <xf numFmtId="0" fontId="48" fillId="0" borderId="0" xfId="0" applyFont="1" applyBorder="1" applyAlignment="1">
      <alignment horizontal="right" vertical="center"/>
    </xf>
    <xf numFmtId="0" fontId="49" fillId="0" borderId="0" xfId="0" applyFont="1" applyFill="1" applyBorder="1" applyAlignment="1">
      <alignment horizontal="left" vertical="center"/>
    </xf>
    <xf numFmtId="0" fontId="61" fillId="0" borderId="0" xfId="0" applyFont="1" applyBorder="1" applyAlignment="1" applyProtection="1">
      <alignment horizontal="left" vertical="center"/>
      <protection locked="0"/>
    </xf>
    <xf numFmtId="3" fontId="50" fillId="0" borderId="0" xfId="0" applyNumberFormat="1" applyFont="1" applyBorder="1"/>
    <xf numFmtId="0" fontId="50" fillId="0" borderId="0" xfId="0" applyFont="1"/>
    <xf numFmtId="0" fontId="4" fillId="4" borderId="0" xfId="0" applyFont="1" applyFill="1" applyBorder="1" applyAlignment="1" applyProtection="1">
      <alignment horizontal="center"/>
      <protection locked="0"/>
    </xf>
    <xf numFmtId="0" fontId="0" fillId="0" borderId="0" xfId="0" applyBorder="1" applyAlignment="1"/>
    <xf numFmtId="0" fontId="4" fillId="4" borderId="36" xfId="0" applyFont="1" applyFill="1" applyBorder="1" applyAlignment="1">
      <alignment horizontal="left" wrapText="1"/>
    </xf>
    <xf numFmtId="165" fontId="4" fillId="4" borderId="36" xfId="0" applyNumberFormat="1" applyFont="1" applyFill="1" applyBorder="1" applyAlignment="1">
      <alignment horizontal="center" wrapText="1"/>
    </xf>
    <xf numFmtId="0" fontId="4" fillId="4" borderId="37" xfId="0" applyFont="1" applyFill="1" applyBorder="1" applyAlignment="1">
      <alignment horizontal="left" wrapText="1"/>
    </xf>
    <xf numFmtId="165" fontId="4" fillId="4" borderId="37" xfId="0" applyNumberFormat="1" applyFont="1" applyFill="1" applyBorder="1" applyAlignment="1">
      <alignment horizontal="center" wrapText="1"/>
    </xf>
    <xf numFmtId="0" fontId="51" fillId="0" borderId="0" xfId="0" applyFont="1" applyFill="1" applyBorder="1" applyAlignment="1">
      <alignment vertical="center"/>
    </xf>
    <xf numFmtId="0" fontId="62" fillId="0" borderId="0" xfId="0" applyFont="1" applyFill="1" applyBorder="1" applyAlignment="1">
      <alignment vertical="center"/>
    </xf>
    <xf numFmtId="0" fontId="63" fillId="0" borderId="0" xfId="0" applyFont="1" applyBorder="1"/>
    <xf numFmtId="0" fontId="64" fillId="0" borderId="0" xfId="0" applyFont="1" applyAlignment="1">
      <alignment horizontal="right" vertical="center"/>
    </xf>
    <xf numFmtId="0" fontId="65" fillId="0" borderId="0" xfId="0" applyFont="1" applyBorder="1" applyAlignment="1">
      <alignment vertical="top"/>
    </xf>
    <xf numFmtId="0" fontId="3" fillId="4" borderId="0" xfId="2" applyFont="1" applyFill="1" applyBorder="1" applyAlignment="1"/>
    <xf numFmtId="0" fontId="19" fillId="0" borderId="4" xfId="2" applyFont="1" applyFill="1" applyBorder="1"/>
    <xf numFmtId="0" fontId="19" fillId="0" borderId="13" xfId="2" applyFont="1" applyFill="1" applyBorder="1"/>
    <xf numFmtId="20" fontId="19" fillId="0" borderId="4" xfId="2" applyNumberFormat="1" applyFont="1" applyFill="1" applyBorder="1"/>
    <xf numFmtId="165" fontId="21" fillId="0" borderId="16" xfId="0" applyNumberFormat="1" applyFont="1" applyFill="1" applyBorder="1" applyAlignment="1">
      <alignment horizontal="right"/>
    </xf>
    <xf numFmtId="0" fontId="13" fillId="0" borderId="0" xfId="0" applyNumberFormat="1" applyFont="1" applyAlignment="1">
      <alignment wrapText="1"/>
    </xf>
    <xf numFmtId="0" fontId="0" fillId="0" borderId="0" xfId="0"/>
    <xf numFmtId="165" fontId="19" fillId="0" borderId="5" xfId="0" applyNumberFormat="1" applyFont="1" applyBorder="1" applyAlignment="1">
      <alignment horizontal="right"/>
    </xf>
    <xf numFmtId="3" fontId="67" fillId="0" borderId="1" xfId="2" applyNumberFormat="1" applyFont="1" applyFill="1" applyBorder="1" applyAlignment="1">
      <alignment horizontal="right"/>
    </xf>
    <xf numFmtId="165" fontId="67" fillId="0" borderId="1" xfId="2" applyNumberFormat="1" applyFont="1" applyFill="1" applyBorder="1" applyAlignment="1">
      <alignment horizontal="right"/>
    </xf>
    <xf numFmtId="3" fontId="67" fillId="0" borderId="1" xfId="0" applyNumberFormat="1" applyFont="1" applyBorder="1"/>
    <xf numFmtId="0" fontId="3" fillId="4" borderId="0" xfId="0" applyFont="1" applyFill="1" applyBorder="1" applyAlignment="1">
      <alignment vertical="center"/>
    </xf>
    <xf numFmtId="0" fontId="3" fillId="4" borderId="19" xfId="0" applyNumberFormat="1" applyFont="1" applyFill="1" applyBorder="1" applyAlignment="1">
      <alignment horizontal="left" vertical="center"/>
    </xf>
    <xf numFmtId="0" fontId="4" fillId="4" borderId="38" xfId="0" applyNumberFormat="1" applyFont="1" applyFill="1" applyBorder="1" applyAlignment="1">
      <alignment horizontal="left" vertical="center" indent="1"/>
    </xf>
    <xf numFmtId="0" fontId="4" fillId="4" borderId="19" xfId="0" applyNumberFormat="1" applyFont="1" applyFill="1" applyBorder="1" applyAlignment="1">
      <alignment horizontal="left" vertical="center" indent="1"/>
    </xf>
    <xf numFmtId="0" fontId="4" fillId="4" borderId="20" xfId="0" applyNumberFormat="1" applyFont="1" applyFill="1" applyBorder="1" applyAlignment="1">
      <alignment horizontal="left" vertical="center" indent="1"/>
    </xf>
    <xf numFmtId="0" fontId="3" fillId="4" borderId="18" xfId="0" applyNumberFormat="1" applyFont="1" applyFill="1" applyBorder="1" applyAlignment="1">
      <alignment horizontal="left" vertical="center" indent="1"/>
    </xf>
    <xf numFmtId="0" fontId="4" fillId="4" borderId="39" xfId="0" applyNumberFormat="1" applyFont="1" applyFill="1" applyBorder="1" applyAlignment="1">
      <alignment horizontal="left" vertical="center" indent="1"/>
    </xf>
    <xf numFmtId="0" fontId="4" fillId="4" borderId="19" xfId="0" applyNumberFormat="1" applyFont="1" applyFill="1" applyBorder="1" applyAlignment="1">
      <alignment horizontal="left" vertical="center"/>
    </xf>
    <xf numFmtId="0" fontId="4" fillId="4" borderId="20" xfId="0" applyNumberFormat="1" applyFont="1" applyFill="1" applyBorder="1" applyAlignment="1">
      <alignment horizontal="left" vertical="center"/>
    </xf>
    <xf numFmtId="0" fontId="4" fillId="4" borderId="27" xfId="0" applyNumberFormat="1" applyFont="1" applyFill="1" applyBorder="1" applyAlignment="1">
      <alignment horizontal="left" vertical="center"/>
    </xf>
    <xf numFmtId="0" fontId="3" fillId="4" borderId="27" xfId="0" applyNumberFormat="1" applyFont="1" applyFill="1" applyBorder="1" applyAlignment="1">
      <alignment horizontal="left" vertical="center"/>
    </xf>
    <xf numFmtId="0" fontId="5" fillId="4" borderId="28" xfId="0" applyNumberFormat="1" applyFont="1" applyFill="1" applyBorder="1" applyAlignment="1">
      <alignment horizontal="left" vertical="center"/>
    </xf>
    <xf numFmtId="0" fontId="0" fillId="0" borderId="0" xfId="0"/>
    <xf numFmtId="0" fontId="0" fillId="0" borderId="0" xfId="0"/>
    <xf numFmtId="165" fontId="45" fillId="5" borderId="1" xfId="2" applyNumberFormat="1" applyFont="1" applyFill="1" applyBorder="1" applyAlignment="1">
      <alignment horizontal="right"/>
    </xf>
    <xf numFmtId="165" fontId="67" fillId="0" borderId="1" xfId="0" applyNumberFormat="1" applyFont="1" applyBorder="1"/>
    <xf numFmtId="165" fontId="45" fillId="5" borderId="17" xfId="2" applyNumberFormat="1" applyFont="1" applyFill="1" applyBorder="1"/>
    <xf numFmtId="165" fontId="19" fillId="0" borderId="1" xfId="2" applyNumberFormat="1" applyFont="1" applyFill="1" applyBorder="1"/>
    <xf numFmtId="165" fontId="19" fillId="0" borderId="7" xfId="0" applyNumberFormat="1" applyFont="1" applyBorder="1" applyAlignment="1">
      <alignment horizontal="right"/>
    </xf>
    <xf numFmtId="0" fontId="3" fillId="4" borderId="40" xfId="0" applyFont="1" applyFill="1" applyBorder="1" applyAlignment="1">
      <alignment horizontal="center" wrapText="1"/>
    </xf>
    <xf numFmtId="0" fontId="4" fillId="4" borderId="45" xfId="0" applyFont="1" applyFill="1" applyBorder="1" applyAlignment="1">
      <alignment horizontal="left" wrapText="1"/>
    </xf>
    <xf numFmtId="0" fontId="4" fillId="4" borderId="47" xfId="0" applyFont="1" applyFill="1" applyBorder="1" applyAlignment="1">
      <alignment horizontal="left" wrapText="1"/>
    </xf>
    <xf numFmtId="165" fontId="4" fillId="4" borderId="48" xfId="0" applyNumberFormat="1" applyFont="1" applyFill="1" applyBorder="1" applyAlignment="1">
      <alignment horizontal="center" wrapText="1"/>
    </xf>
    <xf numFmtId="0" fontId="45" fillId="5" borderId="49" xfId="0" applyFont="1" applyFill="1" applyBorder="1" applyAlignment="1">
      <alignment horizontal="left"/>
    </xf>
    <xf numFmtId="1" fontId="45" fillId="5" borderId="50" xfId="0" applyNumberFormat="1" applyFont="1" applyFill="1" applyBorder="1" applyAlignment="1">
      <alignment horizontal="right"/>
    </xf>
    <xf numFmtId="1" fontId="45" fillId="5" borderId="51" xfId="0" applyNumberFormat="1" applyFont="1" applyFill="1" applyBorder="1" applyAlignment="1">
      <alignment horizontal="right"/>
    </xf>
    <xf numFmtId="0" fontId="21" fillId="0" borderId="52" xfId="0" applyNumberFormat="1" applyFont="1" applyFill="1" applyBorder="1" applyAlignment="1">
      <alignment horizontal="left"/>
    </xf>
    <xf numFmtId="3" fontId="21" fillId="0" borderId="53" xfId="0" applyNumberFormat="1" applyFont="1" applyFill="1" applyBorder="1" applyAlignment="1">
      <alignment horizontal="right"/>
    </xf>
    <xf numFmtId="16" fontId="21" fillId="0" borderId="52" xfId="0" applyNumberFormat="1" applyFont="1" applyFill="1" applyBorder="1" applyAlignment="1">
      <alignment horizontal="left"/>
    </xf>
    <xf numFmtId="0" fontId="19" fillId="0" borderId="52" xfId="0" applyNumberFormat="1" applyFont="1" applyFill="1" applyBorder="1" applyAlignment="1">
      <alignment horizontal="left"/>
    </xf>
    <xf numFmtId="0" fontId="19" fillId="0" borderId="54" xfId="0" applyNumberFormat="1" applyFont="1" applyFill="1" applyBorder="1" applyAlignment="1">
      <alignment horizontal="left"/>
    </xf>
    <xf numFmtId="3" fontId="21" fillId="0" borderId="55" xfId="0" applyNumberFormat="1" applyFont="1" applyFill="1" applyBorder="1" applyAlignment="1">
      <alignment horizontal="right"/>
    </xf>
    <xf numFmtId="165" fontId="21" fillId="0" borderId="5" xfId="0" applyNumberFormat="1" applyFont="1" applyBorder="1" applyAlignment="1">
      <alignment horizontal="right"/>
    </xf>
    <xf numFmtId="0" fontId="4" fillId="4" borderId="56" xfId="0" applyFont="1" applyFill="1" applyBorder="1" applyAlignment="1">
      <alignment horizontal="left" wrapText="1"/>
    </xf>
    <xf numFmtId="165" fontId="4" fillId="4" borderId="57" xfId="0" applyNumberFormat="1" applyFont="1" applyFill="1" applyBorder="1" applyAlignment="1">
      <alignment horizontal="center" wrapText="1"/>
    </xf>
    <xf numFmtId="0" fontId="45" fillId="5" borderId="58" xfId="0" applyNumberFormat="1" applyFont="1" applyFill="1" applyBorder="1" applyAlignment="1">
      <alignment horizontal="left"/>
    </xf>
    <xf numFmtId="1" fontId="45" fillId="5" borderId="59" xfId="0" applyNumberFormat="1" applyFont="1" applyFill="1" applyBorder="1" applyAlignment="1">
      <alignment horizontal="right"/>
    </xf>
    <xf numFmtId="1" fontId="45" fillId="5" borderId="60" xfId="0" applyNumberFormat="1" applyFont="1" applyFill="1" applyBorder="1" applyAlignment="1">
      <alignment horizontal="right"/>
    </xf>
    <xf numFmtId="0" fontId="4" fillId="4" borderId="61" xfId="0" applyFont="1" applyFill="1" applyBorder="1"/>
    <xf numFmtId="0" fontId="4" fillId="4" borderId="62" xfId="0" applyFont="1" applyFill="1" applyBorder="1"/>
    <xf numFmtId="0" fontId="4" fillId="4" borderId="63" xfId="0" applyFont="1" applyFill="1" applyBorder="1"/>
    <xf numFmtId="0" fontId="4" fillId="4" borderId="45" xfId="0" applyFont="1" applyFill="1" applyBorder="1"/>
    <xf numFmtId="165" fontId="4" fillId="4" borderId="46" xfId="0" applyNumberFormat="1" applyFont="1" applyFill="1" applyBorder="1" applyAlignment="1">
      <alignment horizontal="center" wrapText="1"/>
    </xf>
    <xf numFmtId="0" fontId="19" fillId="0" borderId="52" xfId="0" applyFont="1" applyBorder="1" applyAlignment="1" applyProtection="1">
      <alignment horizontal="left"/>
    </xf>
    <xf numFmtId="1" fontId="19" fillId="0" borderId="53" xfId="0" applyNumberFormat="1" applyFont="1" applyBorder="1" applyAlignment="1" applyProtection="1">
      <alignment horizontal="right"/>
    </xf>
    <xf numFmtId="0" fontId="19" fillId="0" borderId="54" xfId="0" applyFont="1" applyBorder="1" applyAlignment="1" applyProtection="1">
      <alignment horizontal="left"/>
    </xf>
    <xf numFmtId="1" fontId="19" fillId="0" borderId="55" xfId="0" applyNumberFormat="1" applyFont="1" applyBorder="1" applyAlignment="1" applyProtection="1">
      <alignment horizontal="right"/>
    </xf>
    <xf numFmtId="0" fontId="45" fillId="5" borderId="64" xfId="0" applyFont="1" applyFill="1" applyBorder="1"/>
    <xf numFmtId="1" fontId="45" fillId="5" borderId="65" xfId="0" applyNumberFormat="1" applyFont="1" applyFill="1" applyBorder="1"/>
    <xf numFmtId="0" fontId="4" fillId="4" borderId="67" xfId="0" applyFont="1" applyFill="1" applyBorder="1" applyAlignment="1">
      <alignment horizontal="left"/>
    </xf>
    <xf numFmtId="0" fontId="4" fillId="4" borderId="68" xfId="0" applyFont="1" applyFill="1" applyBorder="1" applyAlignment="1">
      <alignment horizontal="left"/>
    </xf>
    <xf numFmtId="3" fontId="45" fillId="5" borderId="70" xfId="0" applyNumberFormat="1" applyFont="1" applyFill="1" applyBorder="1"/>
    <xf numFmtId="165" fontId="19" fillId="0" borderId="15" xfId="0" applyNumberFormat="1" applyFont="1" applyBorder="1" applyAlignment="1">
      <alignment horizontal="right"/>
    </xf>
    <xf numFmtId="165" fontId="19" fillId="0" borderId="16" xfId="0" applyNumberFormat="1" applyFont="1" applyBorder="1" applyAlignment="1">
      <alignment horizontal="right"/>
    </xf>
    <xf numFmtId="3" fontId="45" fillId="5" borderId="34" xfId="0" applyNumberFormat="1" applyFont="1" applyFill="1" applyBorder="1"/>
    <xf numFmtId="3" fontId="21" fillId="0" borderId="4" xfId="0" applyNumberFormat="1" applyFont="1" applyFill="1" applyBorder="1"/>
    <xf numFmtId="3" fontId="21" fillId="0" borderId="13" xfId="0" applyNumberFormat="1" applyFont="1" applyFill="1" applyBorder="1"/>
    <xf numFmtId="1" fontId="45" fillId="5" borderId="73" xfId="0" applyNumberFormat="1" applyFont="1" applyFill="1" applyBorder="1" applyAlignment="1">
      <alignment horizontal="right"/>
    </xf>
    <xf numFmtId="3" fontId="45" fillId="5" borderId="49" xfId="0" applyNumberFormat="1" applyFont="1" applyFill="1" applyBorder="1" applyAlignment="1">
      <alignment horizontal="right"/>
    </xf>
    <xf numFmtId="3" fontId="21" fillId="0" borderId="52" xfId="0" applyNumberFormat="1" applyFont="1" applyFill="1" applyBorder="1" applyAlignment="1">
      <alignment horizontal="right"/>
    </xf>
    <xf numFmtId="3" fontId="21" fillId="0" borderId="54" xfId="0" applyNumberFormat="1" applyFont="1" applyFill="1" applyBorder="1" applyAlignment="1">
      <alignment horizontal="right"/>
    </xf>
    <xf numFmtId="1" fontId="45" fillId="5" borderId="14" xfId="0" applyNumberFormat="1" applyFont="1" applyFill="1" applyBorder="1" applyAlignment="1">
      <alignment horizontal="right"/>
    </xf>
    <xf numFmtId="3" fontId="45" fillId="5" borderId="21" xfId="0" applyNumberFormat="1" applyFont="1" applyFill="1" applyBorder="1" applyAlignment="1">
      <alignment horizontal="right"/>
    </xf>
    <xf numFmtId="1" fontId="45" fillId="5" borderId="75" xfId="0" applyNumberFormat="1" applyFont="1" applyFill="1" applyBorder="1" applyAlignment="1">
      <alignment horizontal="right"/>
    </xf>
    <xf numFmtId="1" fontId="45" fillId="5" borderId="58" xfId="0" applyNumberFormat="1" applyFont="1" applyFill="1" applyBorder="1" applyAlignment="1">
      <alignment horizontal="right"/>
    </xf>
    <xf numFmtId="1" fontId="45" fillId="5" borderId="14" xfId="0" applyNumberFormat="1" applyFont="1" applyFill="1" applyBorder="1"/>
    <xf numFmtId="3" fontId="45" fillId="5" borderId="21" xfId="0" applyNumberFormat="1" applyFont="1" applyFill="1" applyBorder="1"/>
    <xf numFmtId="0" fontId="45" fillId="5" borderId="14" xfId="0" applyFont="1" applyFill="1" applyBorder="1" applyAlignment="1">
      <alignment horizontal="left"/>
    </xf>
    <xf numFmtId="165" fontId="45" fillId="5" borderId="22" xfId="0" applyNumberFormat="1" applyFont="1" applyFill="1" applyBorder="1" applyAlignment="1"/>
    <xf numFmtId="3" fontId="45" fillId="5" borderId="14" xfId="0" applyNumberFormat="1" applyFont="1" applyFill="1" applyBorder="1"/>
    <xf numFmtId="0" fontId="45" fillId="5" borderId="31" xfId="0" applyFont="1" applyFill="1" applyBorder="1" applyAlignment="1">
      <alignment horizontal="left"/>
    </xf>
    <xf numFmtId="3" fontId="45" fillId="5" borderId="14" xfId="0" applyNumberFormat="1" applyFont="1" applyFill="1" applyBorder="1" applyAlignment="1"/>
    <xf numFmtId="3" fontId="45" fillId="5" borderId="21" xfId="0" applyNumberFormat="1" applyFont="1" applyFill="1" applyBorder="1" applyAlignment="1"/>
    <xf numFmtId="0" fontId="45" fillId="5" borderId="19" xfId="0" applyFont="1" applyFill="1" applyBorder="1"/>
    <xf numFmtId="0" fontId="19" fillId="0" borderId="8" xfId="0" applyFont="1" applyFill="1" applyBorder="1"/>
    <xf numFmtId="0" fontId="19" fillId="0" borderId="11" xfId="0" applyFont="1" applyFill="1" applyBorder="1"/>
    <xf numFmtId="0" fontId="4" fillId="4" borderId="67" xfId="2" applyFont="1" applyFill="1" applyBorder="1" applyAlignment="1">
      <alignment horizontal="left"/>
    </xf>
    <xf numFmtId="0" fontId="4" fillId="4" borderId="68" xfId="2" applyFont="1" applyFill="1" applyBorder="1" applyAlignment="1">
      <alignment horizontal="left"/>
    </xf>
    <xf numFmtId="0" fontId="3" fillId="4" borderId="68" xfId="0" applyFont="1" applyFill="1" applyBorder="1" applyAlignment="1">
      <alignment vertical="center"/>
    </xf>
    <xf numFmtId="0" fontId="3" fillId="4" borderId="68" xfId="2" applyFont="1" applyFill="1" applyBorder="1" applyAlignment="1"/>
    <xf numFmtId="0" fontId="4" fillId="4" borderId="26" xfId="2" applyFont="1" applyFill="1" applyBorder="1" applyAlignment="1">
      <alignment horizontal="left" wrapText="1"/>
    </xf>
    <xf numFmtId="0" fontId="45" fillId="5" borderId="76" xfId="2" applyFont="1" applyFill="1" applyBorder="1"/>
    <xf numFmtId="3" fontId="67" fillId="0" borderId="5" xfId="0" applyNumberFormat="1" applyFont="1" applyBorder="1"/>
    <xf numFmtId="3" fontId="67" fillId="0" borderId="2" xfId="2" applyNumberFormat="1" applyFont="1" applyFill="1" applyBorder="1" applyAlignment="1">
      <alignment horizontal="right"/>
    </xf>
    <xf numFmtId="165" fontId="67" fillId="0" borderId="2" xfId="2" applyNumberFormat="1" applyFont="1" applyFill="1" applyBorder="1" applyAlignment="1">
      <alignment horizontal="right"/>
    </xf>
    <xf numFmtId="3" fontId="67" fillId="0" borderId="2" xfId="0" applyNumberFormat="1" applyFont="1" applyBorder="1"/>
    <xf numFmtId="165" fontId="67" fillId="0" borderId="2" xfId="0" applyNumberFormat="1" applyFont="1" applyBorder="1"/>
    <xf numFmtId="3" fontId="67" fillId="0" borderId="7" xfId="0" applyNumberFormat="1" applyFont="1" applyBorder="1"/>
    <xf numFmtId="0" fontId="30" fillId="4" borderId="67" xfId="0" applyFont="1" applyFill="1" applyBorder="1"/>
    <xf numFmtId="0" fontId="31" fillId="4" borderId="68" xfId="0" applyFont="1" applyFill="1" applyBorder="1"/>
    <xf numFmtId="3" fontId="45" fillId="5" borderId="77" xfId="2" applyNumberFormat="1" applyFont="1" applyFill="1" applyBorder="1" applyAlignment="1">
      <alignment horizontal="right"/>
    </xf>
    <xf numFmtId="165" fontId="45" fillId="5" borderId="77" xfId="2" applyNumberFormat="1" applyFont="1" applyFill="1" applyBorder="1" applyAlignment="1">
      <alignment horizontal="right"/>
    </xf>
    <xf numFmtId="3" fontId="45" fillId="5" borderId="78" xfId="2" applyNumberFormat="1" applyFont="1" applyFill="1" applyBorder="1" applyAlignment="1">
      <alignment horizontal="right"/>
    </xf>
    <xf numFmtId="0" fontId="45" fillId="5" borderId="80" xfId="2" applyFont="1" applyFill="1" applyBorder="1"/>
    <xf numFmtId="0" fontId="45" fillId="5" borderId="15" xfId="2" applyFont="1" applyFill="1" applyBorder="1"/>
    <xf numFmtId="0" fontId="20" fillId="0" borderId="15" xfId="2" applyFont="1" applyFill="1" applyBorder="1"/>
    <xf numFmtId="20" fontId="20" fillId="0" borderId="15" xfId="2" applyNumberFormat="1" applyFont="1" applyFill="1" applyBorder="1"/>
    <xf numFmtId="0" fontId="20" fillId="0" borderId="16" xfId="2" applyFont="1" applyFill="1" applyBorder="1"/>
    <xf numFmtId="3" fontId="45" fillId="5" borderId="79" xfId="2" applyNumberFormat="1" applyFont="1" applyFill="1" applyBorder="1" applyAlignment="1">
      <alignment horizontal="right"/>
    </xf>
    <xf numFmtId="0" fontId="45" fillId="5" borderId="4" xfId="2" applyFont="1" applyFill="1" applyBorder="1" applyAlignment="1">
      <alignment horizontal="right"/>
    </xf>
    <xf numFmtId="3" fontId="67" fillId="0" borderId="4" xfId="2" applyNumberFormat="1" applyFont="1" applyFill="1" applyBorder="1" applyAlignment="1">
      <alignment horizontal="right"/>
    </xf>
    <xf numFmtId="3" fontId="67" fillId="0" borderId="13" xfId="2" applyNumberFormat="1" applyFont="1" applyFill="1" applyBorder="1" applyAlignment="1">
      <alignment horizontal="right"/>
    </xf>
    <xf numFmtId="0" fontId="4" fillId="4" borderId="67" xfId="0" applyFont="1" applyFill="1" applyBorder="1"/>
    <xf numFmtId="0" fontId="21" fillId="0" borderId="71" xfId="0" applyFont="1" applyBorder="1" applyAlignment="1" applyProtection="1">
      <alignment horizontal="left"/>
      <protection locked="0"/>
    </xf>
    <xf numFmtId="0" fontId="21" fillId="0" borderId="72" xfId="0" applyFont="1" applyBorder="1" applyAlignment="1" applyProtection="1">
      <alignment horizontal="left"/>
      <protection locked="0"/>
    </xf>
    <xf numFmtId="0" fontId="4" fillId="4" borderId="69" xfId="2" applyFont="1" applyFill="1" applyBorder="1" applyAlignment="1">
      <alignment horizontal="left"/>
    </xf>
    <xf numFmtId="1" fontId="21" fillId="0" borderId="5" xfId="2" applyNumberFormat="1" applyFont="1" applyBorder="1"/>
    <xf numFmtId="1" fontId="21" fillId="0" borderId="2" xfId="2" applyNumberFormat="1" applyFont="1" applyBorder="1"/>
    <xf numFmtId="1" fontId="21" fillId="0" borderId="7" xfId="2" applyNumberFormat="1" applyFont="1" applyBorder="1"/>
    <xf numFmtId="165" fontId="45" fillId="5" borderId="22" xfId="2" applyNumberFormat="1" applyFont="1" applyFill="1" applyBorder="1"/>
    <xf numFmtId="165" fontId="19" fillId="0" borderId="5" xfId="2" applyNumberFormat="1" applyFont="1" applyFill="1" applyBorder="1"/>
    <xf numFmtId="3" fontId="21" fillId="0" borderId="2" xfId="2" applyNumberFormat="1" applyFont="1" applyFill="1" applyBorder="1"/>
    <xf numFmtId="165" fontId="19" fillId="0" borderId="2" xfId="2" applyNumberFormat="1" applyFont="1" applyFill="1" applyBorder="1"/>
    <xf numFmtId="165" fontId="19" fillId="0" borderId="7" xfId="2" applyNumberFormat="1" applyFont="1" applyFill="1" applyBorder="1"/>
    <xf numFmtId="164" fontId="19" fillId="0" borderId="0" xfId="0" applyNumberFormat="1" applyFont="1" applyBorder="1" applyAlignment="1">
      <alignment horizontal="right" vertical="center"/>
    </xf>
    <xf numFmtId="0" fontId="19" fillId="0" borderId="0" xfId="0" applyFont="1" applyBorder="1" applyAlignment="1">
      <alignment horizontal="right" vertical="center"/>
    </xf>
    <xf numFmtId="0" fontId="1" fillId="0" borderId="0" xfId="0" applyFont="1"/>
    <xf numFmtId="0" fontId="8" fillId="0" borderId="0" xfId="0" applyFont="1"/>
    <xf numFmtId="3" fontId="21" fillId="0" borderId="8" xfId="0" applyNumberFormat="1" applyFont="1" applyBorder="1"/>
    <xf numFmtId="3" fontId="21" fillId="0" borderId="11" xfId="0" applyNumberFormat="1" applyFont="1" applyBorder="1"/>
    <xf numFmtId="0" fontId="67" fillId="0" borderId="8" xfId="0" applyNumberFormat="1" applyFont="1" applyBorder="1" applyAlignment="1">
      <alignment horizontal="center"/>
    </xf>
    <xf numFmtId="0" fontId="67" fillId="0" borderId="9" xfId="0" applyNumberFormat="1" applyFont="1" applyBorder="1" applyAlignment="1">
      <alignment horizontal="center"/>
    </xf>
    <xf numFmtId="3" fontId="67" fillId="0" borderId="21" xfId="0" applyNumberFormat="1" applyFont="1" applyFill="1" applyBorder="1"/>
    <xf numFmtId="165" fontId="67" fillId="0" borderId="5" xfId="0" applyNumberFormat="1" applyFont="1" applyBorder="1" applyAlignment="1">
      <alignment horizontal="right"/>
    </xf>
    <xf numFmtId="3" fontId="67" fillId="0" borderId="4" xfId="0" applyNumberFormat="1" applyFont="1" applyBorder="1"/>
    <xf numFmtId="3" fontId="67" fillId="0" borderId="1" xfId="0" applyNumberFormat="1" applyFont="1" applyFill="1" applyBorder="1"/>
    <xf numFmtId="0" fontId="67" fillId="0" borderId="8" xfId="0" applyFont="1" applyBorder="1" applyAlignment="1">
      <alignment horizontal="center"/>
    </xf>
    <xf numFmtId="0" fontId="67" fillId="0" borderId="9" xfId="0" applyFont="1" applyBorder="1" applyAlignment="1">
      <alignment horizontal="center"/>
    </xf>
    <xf numFmtId="0" fontId="67" fillId="0" borderId="8" xfId="0" applyFont="1" applyFill="1" applyBorder="1"/>
    <xf numFmtId="0" fontId="67" fillId="0" borderId="9" xfId="0" applyFont="1" applyFill="1" applyBorder="1"/>
    <xf numFmtId="165" fontId="67" fillId="0" borderId="21" xfId="0" applyNumberFormat="1" applyFont="1" applyBorder="1"/>
    <xf numFmtId="3" fontId="67" fillId="0" borderId="17" xfId="0" applyNumberFormat="1" applyFont="1" applyFill="1" applyBorder="1"/>
    <xf numFmtId="0" fontId="67" fillId="0" borderId="11" xfId="0" applyFont="1" applyBorder="1" applyAlignment="1">
      <alignment vertical="center"/>
    </xf>
    <xf numFmtId="0" fontId="67" fillId="0" borderId="12" xfId="0" applyFont="1" applyBorder="1" applyAlignment="1">
      <alignment vertical="center"/>
    </xf>
    <xf numFmtId="3" fontId="67" fillId="0" borderId="74" xfId="0" applyNumberFormat="1" applyFont="1" applyFill="1" applyBorder="1"/>
    <xf numFmtId="0" fontId="67" fillId="0" borderId="16" xfId="0" applyFont="1" applyBorder="1" applyAlignment="1">
      <alignment vertical="center"/>
    </xf>
    <xf numFmtId="0" fontId="67" fillId="0" borderId="16" xfId="0" quotePrefix="1" applyFont="1" applyBorder="1" applyAlignment="1">
      <alignment horizontal="right" vertical="center"/>
    </xf>
    <xf numFmtId="0" fontId="67" fillId="0" borderId="13" xfId="0" quotePrefix="1" applyFont="1" applyBorder="1" applyAlignment="1">
      <alignment horizontal="right" vertical="center"/>
    </xf>
    <xf numFmtId="0" fontId="67" fillId="0" borderId="2" xfId="0" quotePrefix="1" applyFont="1" applyBorder="1" applyAlignment="1">
      <alignment horizontal="right" vertical="center"/>
    </xf>
    <xf numFmtId="3" fontId="67" fillId="0" borderId="2" xfId="0" applyNumberFormat="1" applyFont="1" applyFill="1" applyBorder="1"/>
    <xf numFmtId="165" fontId="67" fillId="0" borderId="7" xfId="0" quotePrefix="1" applyNumberFormat="1" applyFont="1" applyBorder="1" applyAlignment="1">
      <alignment horizontal="right" vertical="center"/>
    </xf>
    <xf numFmtId="3" fontId="67" fillId="0" borderId="4" xfId="0" applyNumberFormat="1" applyFont="1" applyFill="1" applyBorder="1"/>
    <xf numFmtId="165" fontId="67" fillId="0" borderId="15" xfId="0" applyNumberFormat="1" applyFont="1" applyBorder="1"/>
    <xf numFmtId="164" fontId="67" fillId="0" borderId="13" xfId="0" applyNumberFormat="1" applyFont="1" applyBorder="1" applyAlignment="1">
      <alignment horizontal="right" vertical="center"/>
    </xf>
    <xf numFmtId="0" fontId="67" fillId="0" borderId="16" xfId="0" applyFont="1" applyBorder="1" applyAlignment="1">
      <alignment horizontal="right" vertical="center"/>
    </xf>
    <xf numFmtId="165" fontId="67" fillId="0" borderId="16" xfId="0" quotePrefix="1" applyNumberFormat="1" applyFont="1" applyBorder="1" applyAlignment="1">
      <alignment horizontal="right" vertical="center"/>
    </xf>
    <xf numFmtId="0" fontId="67" fillId="0" borderId="7" xfId="0" applyFont="1" applyBorder="1" applyAlignment="1">
      <alignment horizontal="right" vertical="center"/>
    </xf>
    <xf numFmtId="0" fontId="67" fillId="0" borderId="76" xfId="0" applyFont="1" applyBorder="1"/>
    <xf numFmtId="0" fontId="67" fillId="0" borderId="79" xfId="0" applyFont="1" applyBorder="1" applyAlignment="1">
      <alignment horizontal="right"/>
    </xf>
    <xf numFmtId="1" fontId="67" fillId="0" borderId="77" xfId="0" applyNumberFormat="1" applyFont="1" applyBorder="1" applyAlignment="1">
      <alignment horizontal="right"/>
    </xf>
    <xf numFmtId="1" fontId="67" fillId="0" borderId="78" xfId="0" applyNumberFormat="1" applyFont="1" applyBorder="1" applyAlignment="1">
      <alignment horizontal="right"/>
    </xf>
    <xf numFmtId="0" fontId="67" fillId="0" borderId="8" xfId="0" applyFont="1" applyBorder="1"/>
    <xf numFmtId="0" fontId="67" fillId="0" borderId="4" xfId="0" applyFont="1" applyBorder="1" applyAlignment="1">
      <alignment horizontal="right"/>
    </xf>
    <xf numFmtId="1" fontId="67" fillId="0" borderId="1" xfId="0" applyNumberFormat="1" applyFont="1" applyBorder="1" applyAlignment="1">
      <alignment horizontal="right"/>
    </xf>
    <xf numFmtId="1" fontId="67" fillId="0" borderId="5" xfId="0" applyNumberFormat="1" applyFont="1" applyBorder="1" applyAlignment="1">
      <alignment horizontal="right"/>
    </xf>
    <xf numFmtId="0" fontId="67" fillId="0" borderId="11" xfId="0" applyFont="1" applyBorder="1"/>
    <xf numFmtId="0" fontId="67" fillId="0" borderId="13" xfId="0" applyFont="1" applyBorder="1" applyAlignment="1">
      <alignment horizontal="right"/>
    </xf>
    <xf numFmtId="1" fontId="67" fillId="0" borderId="2" xfId="0" applyNumberFormat="1" applyFont="1" applyBorder="1" applyAlignment="1">
      <alignment horizontal="right"/>
    </xf>
    <xf numFmtId="1" fontId="67" fillId="0" borderId="7" xfId="0" applyNumberFormat="1" applyFont="1" applyBorder="1" applyAlignment="1">
      <alignment horizontal="right"/>
    </xf>
    <xf numFmtId="3" fontId="25" fillId="0" borderId="0" xfId="0" applyNumberFormat="1" applyFont="1" applyBorder="1" applyAlignment="1">
      <alignment horizontal="left" vertical="center"/>
    </xf>
    <xf numFmtId="3" fontId="26" fillId="0" borderId="0" xfId="0" applyNumberFormat="1" applyFont="1" applyBorder="1" applyAlignment="1">
      <alignment horizontal="left" vertical="center"/>
    </xf>
    <xf numFmtId="3" fontId="4" fillId="4" borderId="69" xfId="0" applyNumberFormat="1" applyFont="1" applyFill="1" applyBorder="1" applyAlignment="1" applyProtection="1">
      <alignment horizontal="center"/>
      <protection locked="0"/>
    </xf>
    <xf numFmtId="3" fontId="21" fillId="0" borderId="5" xfId="0" applyNumberFormat="1" applyFont="1" applyBorder="1" applyAlignment="1" applyProtection="1">
      <alignment horizontal="right"/>
      <protection locked="0"/>
    </xf>
    <xf numFmtId="3" fontId="21" fillId="0" borderId="7" xfId="0" applyNumberFormat="1" applyFont="1" applyBorder="1" applyAlignment="1" applyProtection="1">
      <alignment horizontal="right"/>
      <protection locked="0"/>
    </xf>
    <xf numFmtId="3" fontId="21" fillId="0" borderId="0" xfId="0" applyNumberFormat="1" applyFont="1" applyBorder="1" applyAlignment="1" applyProtection="1">
      <alignment horizontal="left"/>
      <protection locked="0"/>
    </xf>
    <xf numFmtId="3" fontId="4" fillId="0" borderId="0" xfId="0" quotePrefix="1" applyNumberFormat="1" applyFont="1" applyBorder="1" applyAlignment="1" applyProtection="1">
      <alignment horizontal="left"/>
      <protection locked="0"/>
    </xf>
    <xf numFmtId="3" fontId="4" fillId="0" borderId="0" xfId="0" applyNumberFormat="1" applyFont="1" applyBorder="1" applyAlignment="1" applyProtection="1">
      <alignment horizontal="right"/>
      <protection locked="0"/>
    </xf>
    <xf numFmtId="3" fontId="4" fillId="0" borderId="0" xfId="0" applyNumberFormat="1" applyFont="1" applyBorder="1"/>
    <xf numFmtId="0" fontId="4" fillId="4" borderId="67" xfId="0" applyFont="1" applyFill="1" applyBorder="1" applyAlignment="1">
      <alignment horizontal="left" wrapText="1"/>
    </xf>
    <xf numFmtId="165" fontId="19" fillId="0" borderId="81" xfId="0" applyNumberFormat="1" applyFont="1" applyBorder="1" applyAlignment="1">
      <alignment horizontal="right"/>
    </xf>
    <xf numFmtId="165" fontId="19" fillId="0" borderId="82" xfId="0" applyNumberFormat="1" applyFont="1" applyBorder="1" applyAlignment="1">
      <alignment horizontal="right"/>
    </xf>
    <xf numFmtId="165" fontId="19" fillId="0" borderId="83" xfId="0" applyNumberFormat="1" applyFont="1" applyBorder="1" applyAlignment="1">
      <alignment horizontal="right"/>
    </xf>
    <xf numFmtId="0" fontId="4" fillId="0" borderId="0" xfId="0" applyFont="1" applyFill="1" applyBorder="1" applyAlignment="1">
      <alignment horizontal="left" wrapText="1"/>
    </xf>
    <xf numFmtId="0" fontId="3" fillId="0" borderId="0" xfId="0" applyFont="1" applyFill="1" applyBorder="1"/>
    <xf numFmtId="0" fontId="4" fillId="4" borderId="68" xfId="0" applyFont="1" applyFill="1" applyBorder="1" applyAlignment="1">
      <alignment horizontal="left" wrapText="1"/>
    </xf>
    <xf numFmtId="165" fontId="4" fillId="4" borderId="68" xfId="0" applyNumberFormat="1" applyFont="1" applyFill="1" applyBorder="1" applyAlignment="1">
      <alignment horizontal="center" wrapText="1"/>
    </xf>
    <xf numFmtId="165" fontId="4" fillId="4" borderId="69" xfId="0" applyNumberFormat="1" applyFont="1" applyFill="1" applyBorder="1" applyAlignment="1">
      <alignment horizontal="center" wrapText="1"/>
    </xf>
    <xf numFmtId="1" fontId="19" fillId="0" borderId="15" xfId="0" applyNumberFormat="1" applyFont="1" applyBorder="1" applyAlignment="1">
      <alignment horizontal="right"/>
    </xf>
    <xf numFmtId="0" fontId="0" fillId="0" borderId="0" xfId="0"/>
    <xf numFmtId="0" fontId="44" fillId="0" borderId="0" xfId="0" applyFont="1" applyFill="1" applyBorder="1" applyAlignment="1">
      <alignment horizontal="left" vertical="center"/>
    </xf>
    <xf numFmtId="0" fontId="44" fillId="0" borderId="0" xfId="0" applyFont="1" applyFill="1" applyAlignment="1">
      <alignment horizontal="left" vertical="center"/>
    </xf>
    <xf numFmtId="0" fontId="55" fillId="0" borderId="0" xfId="0" applyNumberFormat="1" applyFont="1" applyBorder="1" applyAlignment="1">
      <alignment vertical="top"/>
    </xf>
    <xf numFmtId="3" fontId="45" fillId="5" borderId="84" xfId="0" applyNumberFormat="1" applyFont="1" applyFill="1" applyBorder="1"/>
    <xf numFmtId="165" fontId="19" fillId="0" borderId="5" xfId="0" applyNumberFormat="1" applyFont="1" applyFill="1" applyBorder="1" applyAlignment="1">
      <alignment horizontal="right"/>
    </xf>
    <xf numFmtId="165" fontId="19" fillId="0" borderId="7" xfId="0" applyNumberFormat="1" applyFont="1" applyFill="1" applyBorder="1" applyAlignment="1">
      <alignment horizontal="right"/>
    </xf>
    <xf numFmtId="3" fontId="19" fillId="0" borderId="4" xfId="0" applyNumberFormat="1" applyFont="1" applyBorder="1" applyAlignment="1">
      <alignment horizontal="right"/>
    </xf>
    <xf numFmtId="3" fontId="19" fillId="0" borderId="13" xfId="0" applyNumberFormat="1" applyFont="1" applyBorder="1" applyAlignment="1">
      <alignment horizontal="right"/>
    </xf>
    <xf numFmtId="0" fontId="19" fillId="0" borderId="86" xfId="0" applyFont="1" applyBorder="1" applyAlignment="1" applyProtection="1">
      <alignment horizontal="left"/>
    </xf>
    <xf numFmtId="0" fontId="19" fillId="0" borderId="87" xfId="0" applyFont="1" applyBorder="1" applyAlignment="1" applyProtection="1">
      <alignment horizontal="left"/>
    </xf>
    <xf numFmtId="1" fontId="19" fillId="0" borderId="88" xfId="0" applyNumberFormat="1" applyFont="1" applyBorder="1" applyAlignment="1" applyProtection="1">
      <alignment horizontal="right"/>
    </xf>
    <xf numFmtId="1" fontId="19" fillId="0" borderId="85" xfId="0" applyNumberFormat="1" applyFont="1" applyBorder="1" applyAlignment="1" applyProtection="1">
      <alignment horizontal="right"/>
    </xf>
    <xf numFmtId="0" fontId="45" fillId="5" borderId="90" xfId="0" applyFont="1" applyFill="1" applyBorder="1"/>
    <xf numFmtId="1" fontId="45" fillId="5" borderId="89" xfId="0" applyNumberFormat="1" applyFont="1" applyFill="1" applyBorder="1"/>
    <xf numFmtId="0" fontId="0" fillId="0" borderId="88" xfId="0" applyBorder="1" applyAlignment="1"/>
    <xf numFmtId="0" fontId="0" fillId="0" borderId="85" xfId="0" applyBorder="1" applyAlignment="1"/>
    <xf numFmtId="165" fontId="45" fillId="5" borderId="66" xfId="0" applyNumberFormat="1" applyFont="1" applyFill="1" applyBorder="1" applyAlignment="1">
      <alignment horizontal="right"/>
    </xf>
    <xf numFmtId="0" fontId="68" fillId="0" borderId="0" xfId="0" applyFont="1" applyAlignment="1">
      <alignment horizontal="left"/>
    </xf>
    <xf numFmtId="0" fontId="69" fillId="0" borderId="0" xfId="0" applyFont="1" applyAlignment="1">
      <alignment horizontal="left"/>
    </xf>
    <xf numFmtId="0" fontId="68" fillId="0" borderId="0" xfId="0" applyFont="1" applyAlignment="1">
      <alignment horizontal="left"/>
    </xf>
    <xf numFmtId="0" fontId="69" fillId="0" borderId="0" xfId="0" applyFont="1" applyAlignment="1">
      <alignment horizontal="left"/>
    </xf>
    <xf numFmtId="0" fontId="68" fillId="0" borderId="0" xfId="0" applyFont="1" applyAlignment="1">
      <alignment horizontal="left"/>
    </xf>
    <xf numFmtId="0" fontId="68" fillId="0" borderId="0" xfId="0" applyFont="1" applyAlignment="1">
      <alignment horizontal="left"/>
    </xf>
    <xf numFmtId="0" fontId="69" fillId="0" borderId="0" xfId="0" applyFont="1"/>
    <xf numFmtId="0" fontId="68" fillId="0" borderId="0" xfId="0" applyFont="1"/>
    <xf numFmtId="0" fontId="68" fillId="0" borderId="0" xfId="0" applyFont="1"/>
    <xf numFmtId="0" fontId="68" fillId="0" borderId="0" xfId="0" applyFont="1"/>
    <xf numFmtId="0" fontId="68" fillId="0" borderId="0" xfId="0" applyFont="1"/>
    <xf numFmtId="0" fontId="4" fillId="4" borderId="67" xfId="0" applyFont="1" applyFill="1" applyBorder="1" applyAlignment="1">
      <alignment horizontal="center" vertical="center"/>
    </xf>
    <xf numFmtId="0" fontId="4" fillId="4" borderId="19" xfId="0" applyFont="1" applyFill="1" applyBorder="1" applyAlignment="1">
      <alignment horizontal="center" vertical="center"/>
    </xf>
    <xf numFmtId="0" fontId="5" fillId="4" borderId="68" xfId="0" applyFont="1" applyFill="1" applyBorder="1" applyAlignment="1">
      <alignment vertical="center" wrapText="1"/>
    </xf>
    <xf numFmtId="0" fontId="5" fillId="4" borderId="0" xfId="0" applyFont="1" applyFill="1" applyBorder="1" applyAlignment="1">
      <alignment vertical="center" wrapText="1"/>
    </xf>
    <xf numFmtId="0" fontId="3" fillId="4" borderId="68" xfId="0" applyFont="1" applyFill="1" applyBorder="1" applyAlignment="1">
      <alignment horizontal="left" vertical="center"/>
    </xf>
    <xf numFmtId="0" fontId="3" fillId="4" borderId="0" xfId="0" applyFont="1" applyFill="1" applyBorder="1" applyAlignment="1">
      <alignment horizontal="left" vertical="center"/>
    </xf>
    <xf numFmtId="165" fontId="5" fillId="4" borderId="68" xfId="0" applyNumberFormat="1" applyFont="1" applyFill="1" applyBorder="1" applyAlignment="1">
      <alignment horizontal="left" vertical="center"/>
    </xf>
    <xf numFmtId="165" fontId="5" fillId="4" borderId="69" xfId="0" applyNumberFormat="1" applyFont="1" applyFill="1" applyBorder="1" applyAlignment="1">
      <alignment horizontal="left" vertical="center"/>
    </xf>
    <xf numFmtId="165" fontId="5" fillId="4" borderId="0" xfId="0" applyNumberFormat="1" applyFont="1" applyFill="1" applyBorder="1" applyAlignment="1">
      <alignment horizontal="left" vertical="center"/>
    </xf>
    <xf numFmtId="165" fontId="5" fillId="4" borderId="20" xfId="0" applyNumberFormat="1" applyFont="1" applyFill="1" applyBorder="1" applyAlignment="1">
      <alignment horizontal="left" vertical="center"/>
    </xf>
    <xf numFmtId="0" fontId="5" fillId="4" borderId="0" xfId="0" applyFont="1" applyFill="1" applyBorder="1" applyAlignment="1">
      <alignment wrapText="1"/>
    </xf>
    <xf numFmtId="0" fontId="5" fillId="4" borderId="46" xfId="0" applyFont="1" applyFill="1" applyBorder="1" applyAlignment="1">
      <alignment wrapText="1"/>
    </xf>
    <xf numFmtId="0" fontId="4" fillId="4" borderId="42" xfId="0" applyFont="1" applyFill="1" applyBorder="1" applyAlignment="1">
      <alignment wrapText="1"/>
    </xf>
    <xf numFmtId="0" fontId="4" fillId="4" borderId="43" xfId="0" applyFont="1" applyFill="1" applyBorder="1" applyAlignment="1">
      <alignment wrapText="1"/>
    </xf>
    <xf numFmtId="0" fontId="4" fillId="4" borderId="41" xfId="0" applyFont="1" applyFill="1" applyBorder="1" applyAlignment="1">
      <alignment wrapText="1"/>
    </xf>
    <xf numFmtId="0" fontId="4" fillId="4" borderId="44" xfId="0" applyFont="1" applyFill="1" applyBorder="1" applyAlignment="1">
      <alignment wrapText="1"/>
    </xf>
    <xf numFmtId="0" fontId="4" fillId="4" borderId="68" xfId="0" applyFont="1" applyFill="1" applyBorder="1" applyAlignment="1">
      <alignment wrapText="1"/>
    </xf>
    <xf numFmtId="0" fontId="4" fillId="4" borderId="69" xfId="0" applyFont="1" applyFill="1" applyBorder="1" applyAlignment="1">
      <alignment wrapText="1"/>
    </xf>
    <xf numFmtId="0" fontId="5" fillId="4" borderId="20" xfId="0" applyFont="1" applyFill="1" applyBorder="1" applyAlignment="1">
      <alignment wrapText="1"/>
    </xf>
    <xf numFmtId="0" fontId="67" fillId="0" borderId="11" xfId="0" applyFont="1" applyBorder="1" applyAlignment="1">
      <alignment vertical="center"/>
    </xf>
    <xf numFmtId="0" fontId="67" fillId="0" borderId="12" xfId="0" applyFont="1" applyBorder="1" applyAlignment="1">
      <alignment vertical="center"/>
    </xf>
    <xf numFmtId="0" fontId="67" fillId="0" borderId="8" xfId="0" applyFont="1" applyFill="1" applyBorder="1" applyAlignment="1"/>
    <xf numFmtId="0" fontId="67" fillId="0" borderId="9" xfId="0" applyFont="1" applyFill="1" applyBorder="1" applyAlignment="1"/>
    <xf numFmtId="0" fontId="3" fillId="4" borderId="68" xfId="0" applyFont="1" applyFill="1" applyBorder="1" applyAlignment="1">
      <alignment horizontal="left" vertical="center" wrapText="1"/>
    </xf>
    <xf numFmtId="0" fontId="3" fillId="4" borderId="0" xfId="0" applyFont="1" applyFill="1" applyBorder="1" applyAlignment="1">
      <alignment horizontal="left" vertical="center" wrapText="1"/>
    </xf>
    <xf numFmtId="0" fontId="5" fillId="4" borderId="68" xfId="2" applyFont="1" applyFill="1" applyBorder="1" applyAlignment="1">
      <alignment horizontal="left" vertical="center" wrapText="1"/>
    </xf>
    <xf numFmtId="0" fontId="5" fillId="4" borderId="0" xfId="2" applyFont="1" applyFill="1" applyBorder="1" applyAlignment="1">
      <alignment horizontal="left" vertical="center" wrapText="1"/>
    </xf>
    <xf numFmtId="0" fontId="40" fillId="4" borderId="69" xfId="0" applyFont="1" applyFill="1" applyBorder="1" applyAlignment="1">
      <alignment horizontal="left" vertical="center" wrapText="1"/>
    </xf>
    <xf numFmtId="0" fontId="40" fillId="4" borderId="20" xfId="0" applyFont="1" applyFill="1" applyBorder="1" applyAlignment="1">
      <alignment horizontal="left" vertical="center" wrapText="1"/>
    </xf>
    <xf numFmtId="0" fontId="5" fillId="4" borderId="18" xfId="0" applyNumberFormat="1" applyFont="1" applyFill="1" applyBorder="1" applyAlignment="1">
      <alignment horizontal="left" vertical="center" indent="1"/>
    </xf>
    <xf numFmtId="0" fontId="5" fillId="4" borderId="6" xfId="0" applyNumberFormat="1" applyFont="1" applyFill="1" applyBorder="1" applyAlignment="1">
      <alignment horizontal="left" vertical="center" indent="1"/>
    </xf>
    <xf numFmtId="0" fontId="5" fillId="4" borderId="35" xfId="0" applyNumberFormat="1" applyFont="1" applyFill="1" applyBorder="1" applyAlignment="1">
      <alignment horizontal="left" vertical="center" indent="1"/>
    </xf>
    <xf numFmtId="0" fontId="5" fillId="4" borderId="39" xfId="0" applyNumberFormat="1" applyFont="1" applyFill="1" applyBorder="1" applyAlignment="1">
      <alignment horizontal="left" vertical="center" indent="1"/>
    </xf>
    <xf numFmtId="0" fontId="4" fillId="0" borderId="0" xfId="0" applyFont="1" applyBorder="1" applyAlignment="1">
      <alignment horizontal="left" vertical="top" wrapText="1"/>
    </xf>
    <xf numFmtId="0" fontId="0" fillId="0" borderId="0" xfId="0" applyBorder="1" applyAlignment="1">
      <alignment horizontal="left" vertical="top" wrapText="1"/>
    </xf>
    <xf numFmtId="0" fontId="5" fillId="4" borderId="69" xfId="2" applyFont="1" applyFill="1" applyBorder="1" applyAlignment="1">
      <alignment horizontal="left" vertical="center" wrapText="1"/>
    </xf>
    <xf numFmtId="0" fontId="5" fillId="4" borderId="20" xfId="2" applyFont="1" applyFill="1" applyBorder="1" applyAlignment="1">
      <alignment horizontal="left" vertical="center" wrapText="1"/>
    </xf>
    <xf numFmtId="0" fontId="3" fillId="4" borderId="68" xfId="2" applyFont="1" applyFill="1" applyBorder="1" applyAlignment="1">
      <alignment horizontal="left" vertical="center" wrapText="1"/>
    </xf>
    <xf numFmtId="0" fontId="3" fillId="4" borderId="0" xfId="2" applyFont="1" applyFill="1" applyBorder="1" applyAlignment="1">
      <alignment horizontal="left" vertical="center" wrapText="1"/>
    </xf>
    <xf numFmtId="0" fontId="70" fillId="0" borderId="0" xfId="5" applyFont="1" applyFill="1" applyBorder="1" applyAlignment="1">
      <alignment horizontal="right" vertical="center"/>
    </xf>
  </cellXfs>
  <cellStyles count="6">
    <cellStyle name="Hyperlänk" xfId="5" builtinId="8"/>
    <cellStyle name="Normal" xfId="0" builtinId="0"/>
    <cellStyle name="Normal 2" xfId="1"/>
    <cellStyle name="Normal 3" xfId="4"/>
    <cellStyle name="Normal_RBGamletull.xls" xfId="2"/>
    <cellStyle name="Normal_Vallentuna" xfId="3"/>
  </cellStyles>
  <dxfs count="1">
    <dxf>
      <fill>
        <patternFill patternType="none">
          <fgColor rgb="FF000000"/>
          <bgColor rgb="FFFFFFFF"/>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B5AC9F"/>
      <rgbColor rgb="00FFFF00"/>
      <rgbColor rgb="00FF00FF"/>
      <rgbColor rgb="0000FFFF"/>
      <rgbColor rgb="00E90016"/>
      <rgbColor rgb="00FFA600"/>
      <rgbColor rgb="00000080"/>
      <rgbColor rgb="00FF820E"/>
      <rgbColor rgb="00800080"/>
      <rgbColor rgb="005C4F42"/>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A80013"/>
      <rgbColor rgb="00EADCAF"/>
      <rgbColor rgb="00969696"/>
      <rgbColor rgb="00003366"/>
      <rgbColor rgb="00339966"/>
      <rgbColor rgb="00003300"/>
      <rgbColor rgb="00333300"/>
      <rgbColor rgb="00993300"/>
      <rgbColor rgb="00993366"/>
      <rgbColor rgb="00333399"/>
      <rgbColor rgb="00333333"/>
    </indexedColors>
    <mruColors>
      <color rgb="FF5C4F42"/>
      <color rgb="FFB5AC9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06/relationships/attachedToolbars" Target="attachedToolbars.bin"/><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16094986807387"/>
          <c:y val="7.9326923076923073E-2"/>
          <c:w val="0.82717678100263847"/>
          <c:h val="0.80288461538461542"/>
        </c:manualLayout>
      </c:layout>
      <c:barChart>
        <c:barDir val="bar"/>
        <c:grouping val="clustered"/>
        <c:varyColors val="0"/>
        <c:ser>
          <c:idx val="0"/>
          <c:order val="0"/>
          <c:tx>
            <c:strRef>
              <c:f>Befolkningsmängd!$K$5</c:f>
              <c:strCache>
                <c:ptCount val="1"/>
                <c:pt idx="0">
                  <c:v>Riket </c:v>
                </c:pt>
              </c:strCache>
            </c:strRef>
          </c:tx>
          <c:spPr>
            <a:solidFill>
              <a:srgbClr val="B5AC9F"/>
            </a:solidFill>
            <a:ln w="25400">
              <a:noFill/>
            </a:ln>
          </c:spPr>
          <c:invertIfNegative val="0"/>
          <c:cat>
            <c:strRef>
              <c:f>SCBData!$B$13:$R$13</c:f>
              <c:strCache>
                <c:ptCount val="17"/>
                <c:pt idx="0">
                  <c:v>0-4</c:v>
                </c:pt>
                <c:pt idx="1">
                  <c:v>5-9</c:v>
                </c:pt>
                <c:pt idx="2">
                  <c:v>10-14</c:v>
                </c:pt>
                <c:pt idx="3">
                  <c:v>15-20</c:v>
                </c:pt>
                <c:pt idx="4">
                  <c:v>21-25</c:v>
                </c:pt>
                <c:pt idx="5">
                  <c:v>26-30</c:v>
                </c:pt>
                <c:pt idx="6">
                  <c:v>31-35</c:v>
                </c:pt>
                <c:pt idx="7">
                  <c:v>36-40</c:v>
                </c:pt>
                <c:pt idx="8">
                  <c:v>41-45</c:v>
                </c:pt>
                <c:pt idx="9">
                  <c:v>46-50</c:v>
                </c:pt>
                <c:pt idx="10">
                  <c:v>51-55</c:v>
                </c:pt>
                <c:pt idx="11">
                  <c:v>56-60</c:v>
                </c:pt>
                <c:pt idx="12">
                  <c:v>61-65</c:v>
                </c:pt>
                <c:pt idx="13">
                  <c:v>66-70</c:v>
                </c:pt>
                <c:pt idx="14">
                  <c:v>71-75</c:v>
                </c:pt>
                <c:pt idx="15">
                  <c:v>75-</c:v>
                </c:pt>
                <c:pt idx="16">
                  <c:v>Varav 65 år -</c:v>
                </c:pt>
              </c:strCache>
            </c:strRef>
          </c:cat>
          <c:val>
            <c:numRef>
              <c:f>Befolkningsmängd!$L$9:$L$24</c:f>
              <c:numCache>
                <c:formatCode>0.0</c:formatCode>
                <c:ptCount val="16"/>
                <c:pt idx="0">
                  <c:v>5.9508373602441251</c:v>
                </c:pt>
                <c:pt idx="1">
                  <c:v>5.9802759451130783</c:v>
                </c:pt>
                <c:pt idx="2">
                  <c:v>5.5000108110665122</c:v>
                </c:pt>
                <c:pt idx="3">
                  <c:v>5.3037366598798892</c:v>
                </c:pt>
                <c:pt idx="4">
                  <c:v>6.6637586758808762</c:v>
                </c:pt>
                <c:pt idx="5">
                  <c:v>6.9273355228196234</c:v>
                </c:pt>
                <c:pt idx="6">
                  <c:v>6.2843359218647175</c:v>
                </c:pt>
                <c:pt idx="7">
                  <c:v>6.1777377909306219</c:v>
                </c:pt>
                <c:pt idx="8">
                  <c:v>6.6180375082085439</c:v>
                </c:pt>
                <c:pt idx="9">
                  <c:v>6.7244123119470807</c:v>
                </c:pt>
                <c:pt idx="10">
                  <c:v>6.5421164129551288</c:v>
                </c:pt>
                <c:pt idx="11">
                  <c:v>5.8896863136059965</c:v>
                </c:pt>
                <c:pt idx="12">
                  <c:v>5.6709576280296741</c:v>
                </c:pt>
                <c:pt idx="13">
                  <c:v>5.9783776639508384</c:v>
                </c:pt>
                <c:pt idx="14">
                  <c:v>5.1889972375441031</c:v>
                </c:pt>
                <c:pt idx="15">
                  <c:v>8.5993862359591908</c:v>
                </c:pt>
              </c:numCache>
            </c:numRef>
          </c:val>
          <c:extLst>
            <c:ext xmlns:c16="http://schemas.microsoft.com/office/drawing/2014/chart" uri="{C3380CC4-5D6E-409C-BE32-E72D297353CC}">
              <c16:uniqueId val="{00000000-2D14-44F8-8E0E-353B95A9AD9B}"/>
            </c:ext>
          </c:extLst>
        </c:ser>
        <c:ser>
          <c:idx val="3"/>
          <c:order val="1"/>
          <c:tx>
            <c:strRef>
              <c:f>Befolkningsmängd!$I$5</c:f>
              <c:strCache>
                <c:ptCount val="1"/>
                <c:pt idx="0">
                  <c:v>Gävleborgs län</c:v>
                </c:pt>
              </c:strCache>
            </c:strRef>
          </c:tx>
          <c:invertIfNegative val="0"/>
          <c:cat>
            <c:strRef>
              <c:f>SCBData!$B$13:$R$13</c:f>
              <c:strCache>
                <c:ptCount val="17"/>
                <c:pt idx="0">
                  <c:v>0-4</c:v>
                </c:pt>
                <c:pt idx="1">
                  <c:v>5-9</c:v>
                </c:pt>
                <c:pt idx="2">
                  <c:v>10-14</c:v>
                </c:pt>
                <c:pt idx="3">
                  <c:v>15-20</c:v>
                </c:pt>
                <c:pt idx="4">
                  <c:v>21-25</c:v>
                </c:pt>
                <c:pt idx="5">
                  <c:v>26-30</c:v>
                </c:pt>
                <c:pt idx="6">
                  <c:v>31-35</c:v>
                </c:pt>
                <c:pt idx="7">
                  <c:v>36-40</c:v>
                </c:pt>
                <c:pt idx="8">
                  <c:v>41-45</c:v>
                </c:pt>
                <c:pt idx="9">
                  <c:v>46-50</c:v>
                </c:pt>
                <c:pt idx="10">
                  <c:v>51-55</c:v>
                </c:pt>
                <c:pt idx="11">
                  <c:v>56-60</c:v>
                </c:pt>
                <c:pt idx="12">
                  <c:v>61-65</c:v>
                </c:pt>
                <c:pt idx="13">
                  <c:v>66-70</c:v>
                </c:pt>
                <c:pt idx="14">
                  <c:v>71-75</c:v>
                </c:pt>
                <c:pt idx="15">
                  <c:v>75-</c:v>
                </c:pt>
                <c:pt idx="16">
                  <c:v>Varav 65 år -</c:v>
                </c:pt>
              </c:strCache>
            </c:strRef>
          </c:cat>
          <c:val>
            <c:numRef>
              <c:f>Befolkningsmängd!$J$9:$J$24</c:f>
              <c:numCache>
                <c:formatCode>0.0</c:formatCode>
                <c:ptCount val="16"/>
                <c:pt idx="0">
                  <c:v>5.2924791086350975</c:v>
                </c:pt>
                <c:pt idx="1">
                  <c:v>5.4773521636534612</c:v>
                </c:pt>
                <c:pt idx="2">
                  <c:v>5.4028351933005698</c:v>
                </c:pt>
                <c:pt idx="3">
                  <c:v>5.394318968117382</c:v>
                </c:pt>
                <c:pt idx="4">
                  <c:v>6.30555506271845</c:v>
                </c:pt>
                <c:pt idx="5">
                  <c:v>6.1022301864698472</c:v>
                </c:pt>
                <c:pt idx="6">
                  <c:v>5.1913489345847452</c:v>
                </c:pt>
                <c:pt idx="7">
                  <c:v>5.1320902010183991</c:v>
                </c:pt>
                <c:pt idx="8">
                  <c:v>6.2431027447084082</c:v>
                </c:pt>
                <c:pt idx="9">
                  <c:v>6.6660752621400556</c:v>
                </c:pt>
                <c:pt idx="10">
                  <c:v>6.7090112307719609</c:v>
                </c:pt>
                <c:pt idx="11">
                  <c:v>6.3080389617302126</c:v>
                </c:pt>
                <c:pt idx="12">
                  <c:v>6.3974593261536832</c:v>
                </c:pt>
                <c:pt idx="13">
                  <c:v>7.1206287812926909</c:v>
                </c:pt>
                <c:pt idx="14">
                  <c:v>6.2076184731117934</c:v>
                </c:pt>
                <c:pt idx="15">
                  <c:v>10.049855401593245</c:v>
                </c:pt>
              </c:numCache>
            </c:numRef>
          </c:val>
          <c:extLst>
            <c:ext xmlns:c16="http://schemas.microsoft.com/office/drawing/2014/chart" uri="{C3380CC4-5D6E-409C-BE32-E72D297353CC}">
              <c16:uniqueId val="{00000003-2D14-44F8-8E0E-353B95A9AD9B}"/>
            </c:ext>
          </c:extLst>
        </c:ser>
        <c:ser>
          <c:idx val="1"/>
          <c:order val="2"/>
          <c:tx>
            <c:strRef>
              <c:f>Befolkningsmängd!$G$5</c:f>
              <c:strCache>
                <c:ptCount val="1"/>
                <c:pt idx="0">
                  <c:v>Gävle</c:v>
                </c:pt>
              </c:strCache>
            </c:strRef>
          </c:tx>
          <c:spPr>
            <a:solidFill>
              <a:srgbClr val="FF820E"/>
            </a:solidFill>
            <a:ln w="25400">
              <a:noFill/>
            </a:ln>
          </c:spPr>
          <c:invertIfNegative val="0"/>
          <c:cat>
            <c:strRef>
              <c:f>SCBData!$B$13:$R$13</c:f>
              <c:strCache>
                <c:ptCount val="17"/>
                <c:pt idx="0">
                  <c:v>0-4</c:v>
                </c:pt>
                <c:pt idx="1">
                  <c:v>5-9</c:v>
                </c:pt>
                <c:pt idx="2">
                  <c:v>10-14</c:v>
                </c:pt>
                <c:pt idx="3">
                  <c:v>15-20</c:v>
                </c:pt>
                <c:pt idx="4">
                  <c:v>21-25</c:v>
                </c:pt>
                <c:pt idx="5">
                  <c:v>26-30</c:v>
                </c:pt>
                <c:pt idx="6">
                  <c:v>31-35</c:v>
                </c:pt>
                <c:pt idx="7">
                  <c:v>36-40</c:v>
                </c:pt>
                <c:pt idx="8">
                  <c:v>41-45</c:v>
                </c:pt>
                <c:pt idx="9">
                  <c:v>46-50</c:v>
                </c:pt>
                <c:pt idx="10">
                  <c:v>51-55</c:v>
                </c:pt>
                <c:pt idx="11">
                  <c:v>56-60</c:v>
                </c:pt>
                <c:pt idx="12">
                  <c:v>61-65</c:v>
                </c:pt>
                <c:pt idx="13">
                  <c:v>66-70</c:v>
                </c:pt>
                <c:pt idx="14">
                  <c:v>71-75</c:v>
                </c:pt>
                <c:pt idx="15">
                  <c:v>75-</c:v>
                </c:pt>
                <c:pt idx="16">
                  <c:v>Varav 65 år -</c:v>
                </c:pt>
              </c:strCache>
            </c:strRef>
          </c:cat>
          <c:val>
            <c:numRef>
              <c:f>Befolkningsmängd!$H$9:$H$24</c:f>
              <c:numCache>
                <c:formatCode>0.0</c:formatCode>
                <c:ptCount val="16"/>
                <c:pt idx="0">
                  <c:v>5.7849651587325672</c:v>
                </c:pt>
                <c:pt idx="1">
                  <c:v>5.8142945275443223</c:v>
                </c:pt>
                <c:pt idx="2">
                  <c:v>5.5351598450600239</c:v>
                </c:pt>
                <c:pt idx="3">
                  <c:v>5.410762866996369</c:v>
                </c:pt>
                <c:pt idx="4">
                  <c:v>7.1371501967090429</c:v>
                </c:pt>
                <c:pt idx="5">
                  <c:v>6.995560140376428</c:v>
                </c:pt>
                <c:pt idx="6">
                  <c:v>5.9761117347815969</c:v>
                </c:pt>
                <c:pt idx="7">
                  <c:v>5.7900219464587313</c:v>
                </c:pt>
                <c:pt idx="8">
                  <c:v>6.6870960890803728</c:v>
                </c:pt>
                <c:pt idx="9">
                  <c:v>6.7690160502442431</c:v>
                </c:pt>
                <c:pt idx="10">
                  <c:v>6.6587780778138494</c:v>
                </c:pt>
                <c:pt idx="11">
                  <c:v>5.8840781981653976</c:v>
                </c:pt>
                <c:pt idx="12">
                  <c:v>5.5462847780575872</c:v>
                </c:pt>
                <c:pt idx="13">
                  <c:v>6.0529749082193032</c:v>
                </c:pt>
                <c:pt idx="14">
                  <c:v>5.3955925038178743</c:v>
                </c:pt>
                <c:pt idx="15">
                  <c:v>8.5621529779422918</c:v>
                </c:pt>
              </c:numCache>
            </c:numRef>
          </c:val>
          <c:extLst>
            <c:ext xmlns:c16="http://schemas.microsoft.com/office/drawing/2014/chart" uri="{C3380CC4-5D6E-409C-BE32-E72D297353CC}">
              <c16:uniqueId val="{00000001-2D14-44F8-8E0E-353B95A9AD9B}"/>
            </c:ext>
          </c:extLst>
        </c:ser>
        <c:ser>
          <c:idx val="2"/>
          <c:order val="3"/>
          <c:tx>
            <c:strRef>
              <c:f>Befolkningsmängd!$E$5</c:f>
              <c:strCache>
                <c:ptCount val="1"/>
                <c:pt idx="0">
                  <c:v>Strömsbro</c:v>
                </c:pt>
              </c:strCache>
            </c:strRef>
          </c:tx>
          <c:spPr>
            <a:solidFill>
              <a:srgbClr val="E90016"/>
            </a:solidFill>
            <a:ln w="25400">
              <a:noFill/>
            </a:ln>
          </c:spPr>
          <c:invertIfNegative val="0"/>
          <c:cat>
            <c:strRef>
              <c:f>SCBData!$B$13:$R$13</c:f>
              <c:strCache>
                <c:ptCount val="17"/>
                <c:pt idx="0">
                  <c:v>0-4</c:v>
                </c:pt>
                <c:pt idx="1">
                  <c:v>5-9</c:v>
                </c:pt>
                <c:pt idx="2">
                  <c:v>10-14</c:v>
                </c:pt>
                <c:pt idx="3">
                  <c:v>15-20</c:v>
                </c:pt>
                <c:pt idx="4">
                  <c:v>21-25</c:v>
                </c:pt>
                <c:pt idx="5">
                  <c:v>26-30</c:v>
                </c:pt>
                <c:pt idx="6">
                  <c:v>31-35</c:v>
                </c:pt>
                <c:pt idx="7">
                  <c:v>36-40</c:v>
                </c:pt>
                <c:pt idx="8">
                  <c:v>41-45</c:v>
                </c:pt>
                <c:pt idx="9">
                  <c:v>46-50</c:v>
                </c:pt>
                <c:pt idx="10">
                  <c:v>51-55</c:v>
                </c:pt>
                <c:pt idx="11">
                  <c:v>56-60</c:v>
                </c:pt>
                <c:pt idx="12">
                  <c:v>61-65</c:v>
                </c:pt>
                <c:pt idx="13">
                  <c:v>66-70</c:v>
                </c:pt>
                <c:pt idx="14">
                  <c:v>71-75</c:v>
                </c:pt>
                <c:pt idx="15">
                  <c:v>75-</c:v>
                </c:pt>
                <c:pt idx="16">
                  <c:v>Varav 65 år -</c:v>
                </c:pt>
              </c:strCache>
            </c:strRef>
          </c:cat>
          <c:val>
            <c:numRef>
              <c:f>Befolkningsmängd!$F$9:$F$24</c:f>
              <c:numCache>
                <c:formatCode>0.0</c:formatCode>
                <c:ptCount val="16"/>
                <c:pt idx="0">
                  <c:v>5.1760631133346164</c:v>
                </c:pt>
                <c:pt idx="1">
                  <c:v>5.9649797960361743</c:v>
                </c:pt>
                <c:pt idx="2">
                  <c:v>7.3311525880315571</c:v>
                </c:pt>
                <c:pt idx="3">
                  <c:v>5.4262074273619394</c:v>
                </c:pt>
                <c:pt idx="4">
                  <c:v>5.6571098710794683</c:v>
                </c:pt>
                <c:pt idx="5">
                  <c:v>4.5988070040407925</c:v>
                </c:pt>
                <c:pt idx="6">
                  <c:v>4.4256301712526458</c:v>
                </c:pt>
                <c:pt idx="7">
                  <c:v>5.5416586492207038</c:v>
                </c:pt>
                <c:pt idx="8">
                  <c:v>8.1585530113527032</c:v>
                </c:pt>
                <c:pt idx="9">
                  <c:v>7.7737156051568208</c:v>
                </c:pt>
                <c:pt idx="10">
                  <c:v>7.5428131614392919</c:v>
                </c:pt>
                <c:pt idx="11">
                  <c:v>5.1760631133346164</c:v>
                </c:pt>
                <c:pt idx="12">
                  <c:v>5.0990956320954401</c:v>
                </c:pt>
                <c:pt idx="13">
                  <c:v>5.310756205503175</c:v>
                </c:pt>
                <c:pt idx="14">
                  <c:v>5.8495285741774099</c:v>
                </c:pt>
                <c:pt idx="15">
                  <c:v>10.967866076582645</c:v>
                </c:pt>
              </c:numCache>
            </c:numRef>
          </c:val>
          <c:extLst>
            <c:ext xmlns:c16="http://schemas.microsoft.com/office/drawing/2014/chart" uri="{C3380CC4-5D6E-409C-BE32-E72D297353CC}">
              <c16:uniqueId val="{00000002-2D14-44F8-8E0E-353B95A9AD9B}"/>
            </c:ext>
          </c:extLst>
        </c:ser>
        <c:dLbls>
          <c:showLegendKey val="0"/>
          <c:showVal val="0"/>
          <c:showCatName val="0"/>
          <c:showSerName val="0"/>
          <c:showPercent val="0"/>
          <c:showBubbleSize val="0"/>
        </c:dLbls>
        <c:gapWidth val="30"/>
        <c:axId val="361460975"/>
        <c:axId val="1"/>
      </c:barChart>
      <c:catAx>
        <c:axId val="361460975"/>
        <c:scaling>
          <c:orientation val="minMax"/>
        </c:scaling>
        <c:delete val="0"/>
        <c:axPos val="l"/>
        <c:majorGridlines>
          <c:spPr>
            <a:ln w="3175">
              <a:solidFill>
                <a:srgbClr val="B5AC9F"/>
              </a:solidFill>
              <a:prstDash val="solid"/>
            </a:ln>
          </c:spPr>
        </c:majorGridlines>
        <c:title>
          <c:tx>
            <c:rich>
              <a:bodyPr rot="0" vert="horz"/>
              <a:lstStyle/>
              <a:p>
                <a:pPr algn="ctr">
                  <a:defRPr sz="1100" b="1" i="0" u="none" strike="noStrike" baseline="0">
                    <a:solidFill>
                      <a:srgbClr val="000000"/>
                    </a:solidFill>
                    <a:latin typeface="Arial"/>
                    <a:ea typeface="Arial"/>
                    <a:cs typeface="Arial"/>
                  </a:defRPr>
                </a:pPr>
                <a:r>
                  <a:rPr lang="sv-SE"/>
                  <a:t>Ålder</a:t>
                </a:r>
              </a:p>
            </c:rich>
          </c:tx>
          <c:layout>
            <c:manualLayout>
              <c:xMode val="edge"/>
              <c:yMode val="edge"/>
              <c:x val="9.8944553805774285E-2"/>
              <c:y val="1.2019100022135788E-2"/>
            </c:manualLayout>
          </c:layout>
          <c:overlay val="0"/>
          <c:spPr>
            <a:noFill/>
            <a:ln w="25400">
              <a:noFill/>
            </a:ln>
          </c:spPr>
        </c:title>
        <c:numFmt formatCode="General" sourceLinked="1"/>
        <c:majorTickMark val="out"/>
        <c:minorTickMark val="none"/>
        <c:tickLblPos val="nextTo"/>
        <c:spPr>
          <a:ln w="9525">
            <a:noFill/>
          </a:ln>
        </c:spPr>
        <c:txPr>
          <a:bodyPr rot="0" vert="horz"/>
          <a:lstStyle/>
          <a:p>
            <a:pPr>
              <a:defRPr sz="1100" b="0" i="0" u="none" strike="noStrike" baseline="0">
                <a:solidFill>
                  <a:srgbClr val="000000"/>
                </a:solidFill>
                <a:latin typeface="Arial"/>
                <a:ea typeface="Arial"/>
                <a:cs typeface="Arial"/>
              </a:defRPr>
            </a:pPr>
            <a:endParaRPr lang="sv-SE"/>
          </a:p>
        </c:txPr>
        <c:crossAx val="1"/>
        <c:crosses val="autoZero"/>
        <c:auto val="0"/>
        <c:lblAlgn val="ctr"/>
        <c:lblOffset val="160"/>
        <c:tickLblSkip val="1"/>
        <c:tickMarkSkip val="1"/>
        <c:noMultiLvlLbl val="0"/>
      </c:catAx>
      <c:valAx>
        <c:axId val="1"/>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sv-SE"/>
                  <a:t>Procent</a:t>
                </a:r>
              </a:p>
            </c:rich>
          </c:tx>
          <c:layout>
            <c:manualLayout>
              <c:xMode val="edge"/>
              <c:yMode val="edge"/>
              <c:x val="0.87730883639545065"/>
              <c:y val="0.93509635391961554"/>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sv-SE"/>
          </a:p>
        </c:txPr>
        <c:crossAx val="361460975"/>
        <c:crosses val="autoZero"/>
        <c:crossBetween val="between"/>
      </c:valAx>
      <c:spPr>
        <a:noFill/>
        <a:ln w="25400">
          <a:noFill/>
        </a:ln>
      </c:spPr>
    </c:plotArea>
    <c:legend>
      <c:legendPos val="r"/>
      <c:layout>
        <c:manualLayout>
          <c:xMode val="edge"/>
          <c:yMode val="edge"/>
          <c:x val="0.7795494313210849"/>
          <c:y val="1.2019100022135788E-2"/>
          <c:w val="0.10098753280839901"/>
          <c:h val="0.19721139676817506"/>
        </c:manualLayout>
      </c:layout>
      <c:overlay val="0"/>
      <c:spPr>
        <a:solidFill>
          <a:srgbClr val="FFFFFF"/>
        </a:solidFill>
        <a:ln w="25400">
          <a:noFill/>
        </a:ln>
      </c:spPr>
      <c:txPr>
        <a:bodyPr/>
        <a:lstStyle/>
        <a:p>
          <a:pPr>
            <a:defRPr sz="845" b="0" i="0" u="none" strike="noStrike" baseline="0">
              <a:solidFill>
                <a:srgbClr val="000000"/>
              </a:solidFill>
              <a:latin typeface="Arial"/>
              <a:ea typeface="Arial"/>
              <a:cs typeface="Arial"/>
            </a:defRPr>
          </a:pPr>
          <a:endParaRPr lang="sv-SE"/>
        </a:p>
      </c:txPr>
    </c:legend>
    <c:plotVisOnly val="1"/>
    <c:dispBlanksAs val="gap"/>
    <c:showDLblsOverMax val="0"/>
  </c:chart>
  <c:spPr>
    <a:solidFill>
      <a:srgbClr val="FFFFFF"/>
    </a:solidFill>
    <a:ln w="3175">
      <a:solidFill>
        <a:srgbClr val="B5AC9F"/>
      </a:solidFill>
      <a:prstDash val="solid"/>
    </a:ln>
  </c:spPr>
  <c:txPr>
    <a:bodyPr/>
    <a:lstStyle/>
    <a:p>
      <a:pPr>
        <a:defRPr sz="400" b="0" i="0" u="none" strike="noStrike" baseline="0">
          <a:solidFill>
            <a:srgbClr val="000000"/>
          </a:solidFill>
          <a:latin typeface="Arial"/>
          <a:ea typeface="Arial"/>
          <a:cs typeface="Arial"/>
        </a:defRPr>
      </a:pPr>
      <a:endParaRPr lang="sv-SE"/>
    </a:p>
  </c:txPr>
  <c:printSettings>
    <c:headerFooter alignWithMargins="0"/>
    <c:pageMargins b="1" l="0.75" r="0.75"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451345702646019E-2"/>
          <c:y val="0.14182692307692307"/>
          <c:w val="0.85457333923858814"/>
          <c:h val="0.70192307692307687"/>
        </c:manualLayout>
      </c:layout>
      <c:barChart>
        <c:barDir val="col"/>
        <c:grouping val="clustered"/>
        <c:varyColors val="0"/>
        <c:ser>
          <c:idx val="0"/>
          <c:order val="0"/>
          <c:tx>
            <c:strRef>
              <c:f>Befolkningsutveckling!$E$32</c:f>
              <c:strCache>
                <c:ptCount val="1"/>
                <c:pt idx="0">
                  <c:v>2011</c:v>
                </c:pt>
              </c:strCache>
            </c:strRef>
          </c:tx>
          <c:spPr>
            <a:solidFill>
              <a:srgbClr val="E90016"/>
            </a:solidFill>
            <a:ln w="25400">
              <a:noFill/>
            </a:ln>
          </c:spPr>
          <c:invertIfNegative val="0"/>
          <c:cat>
            <c:strRef>
              <c:f>SCBData!$B$28:$Q$28</c:f>
              <c:strCache>
                <c:ptCount val="16"/>
                <c:pt idx="0">
                  <c:v>0-4</c:v>
                </c:pt>
                <c:pt idx="1">
                  <c:v>5-9</c:v>
                </c:pt>
                <c:pt idx="2">
                  <c:v>10-14</c:v>
                </c:pt>
                <c:pt idx="3">
                  <c:v>15-20</c:v>
                </c:pt>
                <c:pt idx="4">
                  <c:v>21-25</c:v>
                </c:pt>
                <c:pt idx="5">
                  <c:v>26-30</c:v>
                </c:pt>
                <c:pt idx="6">
                  <c:v>31-35</c:v>
                </c:pt>
                <c:pt idx="7">
                  <c:v>36-40</c:v>
                </c:pt>
                <c:pt idx="8">
                  <c:v>41-45</c:v>
                </c:pt>
                <c:pt idx="9">
                  <c:v>46-50</c:v>
                </c:pt>
                <c:pt idx="10">
                  <c:v>51-55</c:v>
                </c:pt>
                <c:pt idx="11">
                  <c:v>56-60</c:v>
                </c:pt>
                <c:pt idx="12">
                  <c:v>61-65</c:v>
                </c:pt>
                <c:pt idx="13">
                  <c:v>66-70</c:v>
                </c:pt>
                <c:pt idx="14">
                  <c:v>71-75</c:v>
                </c:pt>
                <c:pt idx="15">
                  <c:v>75-</c:v>
                </c:pt>
              </c:strCache>
            </c:strRef>
          </c:cat>
          <c:val>
            <c:numRef>
              <c:f>Befolkningsutveckling!$E$9:$E$24</c:f>
              <c:numCache>
                <c:formatCode>#,##0</c:formatCode>
                <c:ptCount val="16"/>
                <c:pt idx="0">
                  <c:v>278</c:v>
                </c:pt>
                <c:pt idx="1">
                  <c:v>338</c:v>
                </c:pt>
                <c:pt idx="2">
                  <c:v>312</c:v>
                </c:pt>
                <c:pt idx="3">
                  <c:v>345</c:v>
                </c:pt>
                <c:pt idx="4">
                  <c:v>240</c:v>
                </c:pt>
                <c:pt idx="5">
                  <c:v>155</c:v>
                </c:pt>
                <c:pt idx="6">
                  <c:v>216</c:v>
                </c:pt>
                <c:pt idx="7">
                  <c:v>341</c:v>
                </c:pt>
                <c:pt idx="8">
                  <c:v>415</c:v>
                </c:pt>
                <c:pt idx="9">
                  <c:v>406</c:v>
                </c:pt>
                <c:pt idx="10">
                  <c:v>292</c:v>
                </c:pt>
                <c:pt idx="11">
                  <c:v>258</c:v>
                </c:pt>
                <c:pt idx="12">
                  <c:v>274</c:v>
                </c:pt>
                <c:pt idx="13">
                  <c:v>321</c:v>
                </c:pt>
                <c:pt idx="14">
                  <c:v>239</c:v>
                </c:pt>
                <c:pt idx="15">
                  <c:v>562</c:v>
                </c:pt>
              </c:numCache>
            </c:numRef>
          </c:val>
          <c:extLst>
            <c:ext xmlns:c16="http://schemas.microsoft.com/office/drawing/2014/chart" uri="{C3380CC4-5D6E-409C-BE32-E72D297353CC}">
              <c16:uniqueId val="{00000000-7B8B-4DD4-82A6-6682E64EBB77}"/>
            </c:ext>
          </c:extLst>
        </c:ser>
        <c:ser>
          <c:idx val="1"/>
          <c:order val="1"/>
          <c:tx>
            <c:strRef>
              <c:f>Befolkningsutveckling!$M$32</c:f>
              <c:strCache>
                <c:ptCount val="1"/>
                <c:pt idx="0">
                  <c:v>2015</c:v>
                </c:pt>
              </c:strCache>
            </c:strRef>
          </c:tx>
          <c:spPr>
            <a:solidFill>
              <a:srgbClr val="FF820E"/>
            </a:solidFill>
            <a:ln w="25400">
              <a:noFill/>
            </a:ln>
          </c:spPr>
          <c:invertIfNegative val="0"/>
          <c:cat>
            <c:strRef>
              <c:f>SCBData!$B$28:$Q$28</c:f>
              <c:strCache>
                <c:ptCount val="16"/>
                <c:pt idx="0">
                  <c:v>0-4</c:v>
                </c:pt>
                <c:pt idx="1">
                  <c:v>5-9</c:v>
                </c:pt>
                <c:pt idx="2">
                  <c:v>10-14</c:v>
                </c:pt>
                <c:pt idx="3">
                  <c:v>15-20</c:v>
                </c:pt>
                <c:pt idx="4">
                  <c:v>21-25</c:v>
                </c:pt>
                <c:pt idx="5">
                  <c:v>26-30</c:v>
                </c:pt>
                <c:pt idx="6">
                  <c:v>31-35</c:v>
                </c:pt>
                <c:pt idx="7">
                  <c:v>36-40</c:v>
                </c:pt>
                <c:pt idx="8">
                  <c:v>41-45</c:v>
                </c:pt>
                <c:pt idx="9">
                  <c:v>46-50</c:v>
                </c:pt>
                <c:pt idx="10">
                  <c:v>51-55</c:v>
                </c:pt>
                <c:pt idx="11">
                  <c:v>56-60</c:v>
                </c:pt>
                <c:pt idx="12">
                  <c:v>61-65</c:v>
                </c:pt>
                <c:pt idx="13">
                  <c:v>66-70</c:v>
                </c:pt>
                <c:pt idx="14">
                  <c:v>71-75</c:v>
                </c:pt>
                <c:pt idx="15">
                  <c:v>75-</c:v>
                </c:pt>
              </c:strCache>
            </c:strRef>
          </c:cat>
          <c:val>
            <c:numRef>
              <c:f>Befolkningsutveckling!$M$9:$M$24</c:f>
              <c:numCache>
                <c:formatCode>#,##0</c:formatCode>
                <c:ptCount val="16"/>
                <c:pt idx="0">
                  <c:v>269</c:v>
                </c:pt>
                <c:pt idx="1">
                  <c:v>310</c:v>
                </c:pt>
                <c:pt idx="2">
                  <c:v>381</c:v>
                </c:pt>
                <c:pt idx="3">
                  <c:v>282</c:v>
                </c:pt>
                <c:pt idx="4">
                  <c:v>294</c:v>
                </c:pt>
                <c:pt idx="5">
                  <c:v>239</c:v>
                </c:pt>
                <c:pt idx="6">
                  <c:v>230</c:v>
                </c:pt>
                <c:pt idx="7">
                  <c:v>288</c:v>
                </c:pt>
                <c:pt idx="8">
                  <c:v>424</c:v>
                </c:pt>
                <c:pt idx="9">
                  <c:v>404</c:v>
                </c:pt>
                <c:pt idx="10">
                  <c:v>392</c:v>
                </c:pt>
                <c:pt idx="11">
                  <c:v>269</c:v>
                </c:pt>
                <c:pt idx="12">
                  <c:v>265</c:v>
                </c:pt>
                <c:pt idx="13">
                  <c:v>276</c:v>
                </c:pt>
                <c:pt idx="14">
                  <c:v>304</c:v>
                </c:pt>
                <c:pt idx="15">
                  <c:v>570</c:v>
                </c:pt>
              </c:numCache>
            </c:numRef>
          </c:val>
          <c:extLst>
            <c:ext xmlns:c16="http://schemas.microsoft.com/office/drawing/2014/chart" uri="{C3380CC4-5D6E-409C-BE32-E72D297353CC}">
              <c16:uniqueId val="{00000001-7B8B-4DD4-82A6-6682E64EBB77}"/>
            </c:ext>
          </c:extLst>
        </c:ser>
        <c:dLbls>
          <c:showLegendKey val="0"/>
          <c:showVal val="0"/>
          <c:showCatName val="0"/>
          <c:showSerName val="0"/>
          <c:showPercent val="0"/>
          <c:showBubbleSize val="0"/>
        </c:dLbls>
        <c:gapWidth val="150"/>
        <c:axId val="361458479"/>
        <c:axId val="1"/>
      </c:barChart>
      <c:catAx>
        <c:axId val="361458479"/>
        <c:scaling>
          <c:orientation val="minMax"/>
        </c:scaling>
        <c:delete val="0"/>
        <c:axPos val="b"/>
        <c:majorGridlines>
          <c:spPr>
            <a:ln w="3175">
              <a:solidFill>
                <a:srgbClr val="B5AC9F"/>
              </a:solidFill>
              <a:prstDash val="solid"/>
            </a:ln>
          </c:spPr>
        </c:majorGridlines>
        <c:title>
          <c:tx>
            <c:rich>
              <a:bodyPr/>
              <a:lstStyle/>
              <a:p>
                <a:pPr>
                  <a:defRPr sz="1000" b="1" i="0" u="none" strike="noStrike" baseline="0">
                    <a:solidFill>
                      <a:srgbClr val="000000"/>
                    </a:solidFill>
                    <a:latin typeface="Arial"/>
                    <a:ea typeface="Arial"/>
                    <a:cs typeface="Arial"/>
                  </a:defRPr>
                </a:pPr>
                <a:r>
                  <a:rPr lang="sv-SE"/>
                  <a:t>Ålder</a:t>
                </a:r>
              </a:p>
            </c:rich>
          </c:tx>
          <c:layout>
            <c:manualLayout>
              <c:xMode val="edge"/>
              <c:yMode val="edge"/>
              <c:x val="0.90522524067431676"/>
              <c:y val="0.9086540189187760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sv-SE"/>
          </a:p>
        </c:txPr>
        <c:crossAx val="1"/>
        <c:crosses val="autoZero"/>
        <c:auto val="1"/>
        <c:lblAlgn val="ctr"/>
        <c:lblOffset val="100"/>
        <c:tickLblSkip val="1"/>
        <c:tickMarkSkip val="1"/>
        <c:noMultiLvlLbl val="0"/>
      </c:catAx>
      <c:valAx>
        <c:axId val="1"/>
        <c:scaling>
          <c:orientation val="minMax"/>
        </c:scaling>
        <c:delete val="0"/>
        <c:axPos val="l"/>
        <c:title>
          <c:tx>
            <c:rich>
              <a:bodyPr rot="0" vert="horz"/>
              <a:lstStyle/>
              <a:p>
                <a:pPr algn="ctr">
                  <a:defRPr sz="1000" b="1" i="0" u="none" strike="noStrike" baseline="0">
                    <a:solidFill>
                      <a:srgbClr val="000000"/>
                    </a:solidFill>
                    <a:latin typeface="Arial"/>
                    <a:ea typeface="Arial"/>
                    <a:cs typeface="Arial"/>
                  </a:defRPr>
                </a:pPr>
                <a:r>
                  <a:rPr lang="sv-SE"/>
                  <a:t>Antal</a:t>
                </a:r>
              </a:p>
            </c:rich>
          </c:tx>
          <c:layout>
            <c:manualLayout>
              <c:xMode val="edge"/>
              <c:yMode val="edge"/>
              <c:x val="8.6956761983699407E-2"/>
              <c:y val="5.528792122461202E-2"/>
            </c:manualLayout>
          </c:layout>
          <c:overlay val="0"/>
          <c:spPr>
            <a:noFill/>
            <a:ln w="25400">
              <a:noFill/>
            </a:ln>
          </c:spPr>
        </c:title>
        <c:numFmt formatCode="#,##0" sourceLinked="1"/>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sv-SE"/>
          </a:p>
        </c:txPr>
        <c:crossAx val="361458479"/>
        <c:crosses val="autoZero"/>
        <c:crossBetween val="between"/>
      </c:valAx>
      <c:spPr>
        <a:noFill/>
        <a:ln w="25400">
          <a:noFill/>
        </a:ln>
      </c:spPr>
    </c:plotArea>
    <c:legend>
      <c:legendPos val="r"/>
      <c:layout>
        <c:manualLayout>
          <c:xMode val="edge"/>
          <c:yMode val="edge"/>
          <c:x val="0.73345642139560141"/>
          <c:y val="1.4184149800066938E-2"/>
          <c:w val="0.21875016076710918"/>
          <c:h val="8.5106660325177483E-2"/>
        </c:manualLayout>
      </c:layout>
      <c:overlay val="0"/>
      <c:spPr>
        <a:noFill/>
        <a:ln w="25400">
          <a:noFill/>
        </a:ln>
      </c:spPr>
      <c:txPr>
        <a:bodyPr/>
        <a:lstStyle/>
        <a:p>
          <a:pPr>
            <a:defRPr sz="845" b="0" i="0" u="none" strike="noStrike" baseline="0">
              <a:solidFill>
                <a:srgbClr val="000000"/>
              </a:solidFill>
              <a:latin typeface="Arial"/>
              <a:ea typeface="Arial"/>
              <a:cs typeface="Arial"/>
            </a:defRPr>
          </a:pPr>
          <a:endParaRPr lang="sv-SE"/>
        </a:p>
      </c:txPr>
    </c:legend>
    <c:plotVisOnly val="1"/>
    <c:dispBlanksAs val="gap"/>
    <c:showDLblsOverMax val="0"/>
  </c:chart>
  <c:spPr>
    <a:solidFill>
      <a:srgbClr val="FFFFFF"/>
    </a:solidFill>
    <a:ln w="3175">
      <a:solidFill>
        <a:srgbClr val="000000"/>
      </a:solidFill>
      <a:prstDash val="solid"/>
    </a:ln>
  </c:spPr>
  <c:txPr>
    <a:bodyPr/>
    <a:lstStyle/>
    <a:p>
      <a:pPr>
        <a:defRPr sz="1075" b="0" i="0" u="none" strike="noStrike" baseline="0">
          <a:solidFill>
            <a:srgbClr val="000000"/>
          </a:solidFill>
          <a:latin typeface="Arial"/>
          <a:ea typeface="Arial"/>
          <a:cs typeface="Arial"/>
        </a:defRPr>
      </a:pPr>
      <a:endParaRPr lang="sv-SE"/>
    </a:p>
  </c:txPr>
  <c:printSettings>
    <c:headerFooter alignWithMargins="0"/>
    <c:pageMargins b="1" l="0.75" r="0.75" t="1"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49705347049067E-2"/>
          <c:y val="0.14423076923076922"/>
          <c:w val="0.88998500677501347"/>
          <c:h val="0.68509615384615385"/>
        </c:manualLayout>
      </c:layout>
      <c:barChart>
        <c:barDir val="col"/>
        <c:grouping val="clustered"/>
        <c:varyColors val="0"/>
        <c:ser>
          <c:idx val="1"/>
          <c:order val="0"/>
          <c:tx>
            <c:strRef>
              <c:f>Karta!$C$5</c:f>
              <c:strCache>
                <c:ptCount val="1"/>
                <c:pt idx="0">
                  <c:v>Strömsbro</c:v>
                </c:pt>
              </c:strCache>
            </c:strRef>
          </c:tx>
          <c:spPr>
            <a:solidFill>
              <a:srgbClr val="E90016"/>
            </a:solidFill>
            <a:ln w="25400">
              <a:noFill/>
            </a:ln>
          </c:spPr>
          <c:invertIfNegative val="0"/>
          <c:cat>
            <c:strRef>
              <c:f>SCBData!$B$28:$Q$28</c:f>
              <c:strCache>
                <c:ptCount val="16"/>
                <c:pt idx="0">
                  <c:v>0-4</c:v>
                </c:pt>
                <c:pt idx="1">
                  <c:v>5-9</c:v>
                </c:pt>
                <c:pt idx="2">
                  <c:v>10-14</c:v>
                </c:pt>
                <c:pt idx="3">
                  <c:v>15-20</c:v>
                </c:pt>
                <c:pt idx="4">
                  <c:v>21-25</c:v>
                </c:pt>
                <c:pt idx="5">
                  <c:v>26-30</c:v>
                </c:pt>
                <c:pt idx="6">
                  <c:v>31-35</c:v>
                </c:pt>
                <c:pt idx="7">
                  <c:v>36-40</c:v>
                </c:pt>
                <c:pt idx="8">
                  <c:v>41-45</c:v>
                </c:pt>
                <c:pt idx="9">
                  <c:v>46-50</c:v>
                </c:pt>
                <c:pt idx="10">
                  <c:v>51-55</c:v>
                </c:pt>
                <c:pt idx="11">
                  <c:v>56-60</c:v>
                </c:pt>
                <c:pt idx="12">
                  <c:v>61-65</c:v>
                </c:pt>
                <c:pt idx="13">
                  <c:v>66-70</c:v>
                </c:pt>
                <c:pt idx="14">
                  <c:v>71-75</c:v>
                </c:pt>
                <c:pt idx="15">
                  <c:v>75-</c:v>
                </c:pt>
              </c:strCache>
            </c:strRef>
          </c:cat>
          <c:val>
            <c:numRef>
              <c:f>Befolkningsutveckling!$P$9:$P$25</c:f>
              <c:numCache>
                <c:formatCode>0.0</c:formatCode>
                <c:ptCount val="17"/>
                <c:pt idx="0">
                  <c:v>-4.3902439024390238</c:v>
                </c:pt>
                <c:pt idx="1">
                  <c:v>-13.658536585365855</c:v>
                </c:pt>
                <c:pt idx="2">
                  <c:v>33.658536585365859</c:v>
                </c:pt>
                <c:pt idx="3">
                  <c:v>-30.73170731707317</c:v>
                </c:pt>
                <c:pt idx="4">
                  <c:v>26.341463414634148</c:v>
                </c:pt>
                <c:pt idx="5">
                  <c:v>40.975609756097562</c:v>
                </c:pt>
                <c:pt idx="6">
                  <c:v>6.8292682926829276</c:v>
                </c:pt>
                <c:pt idx="7">
                  <c:v>-25.853658536585368</c:v>
                </c:pt>
                <c:pt idx="8">
                  <c:v>4.3902439024390238</c:v>
                </c:pt>
                <c:pt idx="9">
                  <c:v>-0.97560975609756095</c:v>
                </c:pt>
                <c:pt idx="10">
                  <c:v>48.780487804878049</c:v>
                </c:pt>
                <c:pt idx="11">
                  <c:v>5.3658536585365857</c:v>
                </c:pt>
                <c:pt idx="12">
                  <c:v>-4.3902439024390238</c:v>
                </c:pt>
                <c:pt idx="13">
                  <c:v>-21.951219512195124</c:v>
                </c:pt>
                <c:pt idx="14">
                  <c:v>31.707317073170731</c:v>
                </c:pt>
                <c:pt idx="15">
                  <c:v>3.9024390243902438</c:v>
                </c:pt>
                <c:pt idx="16">
                  <c:v>13.658536585365855</c:v>
                </c:pt>
              </c:numCache>
            </c:numRef>
          </c:val>
          <c:extLst>
            <c:ext xmlns:c16="http://schemas.microsoft.com/office/drawing/2014/chart" uri="{C3380CC4-5D6E-409C-BE32-E72D297353CC}">
              <c16:uniqueId val="{00000000-4B06-4E31-A724-BB2D1D76DE0C}"/>
            </c:ext>
          </c:extLst>
        </c:ser>
        <c:ser>
          <c:idx val="0"/>
          <c:order val="1"/>
          <c:tx>
            <c:strRef>
              <c:f>Karta!$D$7</c:f>
              <c:strCache>
                <c:ptCount val="1"/>
                <c:pt idx="0">
                  <c:v>Gävle</c:v>
                </c:pt>
              </c:strCache>
            </c:strRef>
          </c:tx>
          <c:spPr>
            <a:solidFill>
              <a:srgbClr val="FF820E"/>
            </a:solidFill>
            <a:ln w="25400">
              <a:noFill/>
            </a:ln>
          </c:spPr>
          <c:invertIfNegative val="0"/>
          <c:cat>
            <c:strRef>
              <c:f>SCBData!$B$28:$Q$28</c:f>
              <c:strCache>
                <c:ptCount val="16"/>
                <c:pt idx="0">
                  <c:v>0-4</c:v>
                </c:pt>
                <c:pt idx="1">
                  <c:v>5-9</c:v>
                </c:pt>
                <c:pt idx="2">
                  <c:v>10-14</c:v>
                </c:pt>
                <c:pt idx="3">
                  <c:v>15-20</c:v>
                </c:pt>
                <c:pt idx="4">
                  <c:v>21-25</c:v>
                </c:pt>
                <c:pt idx="5">
                  <c:v>26-30</c:v>
                </c:pt>
                <c:pt idx="6">
                  <c:v>31-35</c:v>
                </c:pt>
                <c:pt idx="7">
                  <c:v>36-40</c:v>
                </c:pt>
                <c:pt idx="8">
                  <c:v>41-45</c:v>
                </c:pt>
                <c:pt idx="9">
                  <c:v>46-50</c:v>
                </c:pt>
                <c:pt idx="10">
                  <c:v>51-55</c:v>
                </c:pt>
                <c:pt idx="11">
                  <c:v>56-60</c:v>
                </c:pt>
                <c:pt idx="12">
                  <c:v>61-65</c:v>
                </c:pt>
                <c:pt idx="13">
                  <c:v>66-70</c:v>
                </c:pt>
                <c:pt idx="14">
                  <c:v>71-75</c:v>
                </c:pt>
                <c:pt idx="15">
                  <c:v>75-</c:v>
                </c:pt>
              </c:strCache>
            </c:strRef>
          </c:cat>
          <c:val>
            <c:numRef>
              <c:f>Befolkningsutveckling!$P$35:$P$51</c:f>
              <c:numCache>
                <c:formatCode>0.0</c:formatCode>
                <c:ptCount val="17"/>
                <c:pt idx="0">
                  <c:v>8.843142939982604</c:v>
                </c:pt>
                <c:pt idx="1">
                  <c:v>18.440127573209626</c:v>
                </c:pt>
                <c:pt idx="2">
                  <c:v>21.513482168744563</c:v>
                </c:pt>
                <c:pt idx="3">
                  <c:v>-22.528269063496666</c:v>
                </c:pt>
                <c:pt idx="4">
                  <c:v>-4.0011597564511456</c:v>
                </c:pt>
                <c:pt idx="5">
                  <c:v>28.761959988402435</c:v>
                </c:pt>
                <c:pt idx="6">
                  <c:v>9.36503334299797</c:v>
                </c:pt>
                <c:pt idx="7">
                  <c:v>-13.279211365613222</c:v>
                </c:pt>
                <c:pt idx="8">
                  <c:v>4.5230501594665125</c:v>
                </c:pt>
                <c:pt idx="9">
                  <c:v>-2.0585677007828358</c:v>
                </c:pt>
                <c:pt idx="10">
                  <c:v>18.179182371701945</c:v>
                </c:pt>
                <c:pt idx="11">
                  <c:v>4.2041171354015656</c:v>
                </c:pt>
                <c:pt idx="12">
                  <c:v>-16.091620759640477</c:v>
                </c:pt>
                <c:pt idx="13">
                  <c:v>0.23195129022905189</c:v>
                </c:pt>
                <c:pt idx="14">
                  <c:v>32.038271962887791</c:v>
                </c:pt>
                <c:pt idx="15">
                  <c:v>11.858509712960279</c:v>
                </c:pt>
                <c:pt idx="16">
                  <c:v>44.128732966077123</c:v>
                </c:pt>
              </c:numCache>
            </c:numRef>
          </c:val>
          <c:extLst>
            <c:ext xmlns:c16="http://schemas.microsoft.com/office/drawing/2014/chart" uri="{C3380CC4-5D6E-409C-BE32-E72D297353CC}">
              <c16:uniqueId val="{00000001-4B06-4E31-A724-BB2D1D76DE0C}"/>
            </c:ext>
          </c:extLst>
        </c:ser>
        <c:dLbls>
          <c:showLegendKey val="0"/>
          <c:showVal val="0"/>
          <c:showCatName val="0"/>
          <c:showSerName val="0"/>
          <c:showPercent val="0"/>
          <c:showBubbleSize val="0"/>
        </c:dLbls>
        <c:gapWidth val="80"/>
        <c:axId val="361456399"/>
        <c:axId val="1"/>
      </c:barChart>
      <c:catAx>
        <c:axId val="361456399"/>
        <c:scaling>
          <c:orientation val="minMax"/>
        </c:scaling>
        <c:delete val="0"/>
        <c:axPos val="b"/>
        <c:majorGridlines>
          <c:spPr>
            <a:ln w="3175">
              <a:solidFill>
                <a:srgbClr val="B5AC9F"/>
              </a:solidFill>
              <a:prstDash val="solid"/>
            </a:ln>
          </c:spPr>
        </c:majorGridlines>
        <c:title>
          <c:tx>
            <c:rich>
              <a:bodyPr/>
              <a:lstStyle/>
              <a:p>
                <a:pPr>
                  <a:defRPr sz="1000" b="1" i="0" u="none" strike="noStrike" baseline="0">
                    <a:solidFill>
                      <a:srgbClr val="000000"/>
                    </a:solidFill>
                    <a:latin typeface="Arial"/>
                    <a:ea typeface="Arial"/>
                    <a:cs typeface="Arial"/>
                  </a:defRPr>
                </a:pPr>
                <a:r>
                  <a:rPr lang="sv-SE"/>
                  <a:t>Ålder</a:t>
                </a:r>
              </a:p>
            </c:rich>
          </c:tx>
          <c:layout>
            <c:manualLayout>
              <c:xMode val="edge"/>
              <c:yMode val="edge"/>
              <c:x val="0.90479009692908674"/>
              <c:y val="0.9258242888557849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sv-SE"/>
          </a:p>
        </c:txPr>
        <c:crossAx val="1"/>
        <c:crosses val="autoZero"/>
        <c:auto val="1"/>
        <c:lblAlgn val="ctr"/>
        <c:lblOffset val="0"/>
        <c:tickLblSkip val="1"/>
        <c:tickMarkSkip val="1"/>
        <c:noMultiLvlLbl val="0"/>
      </c:catAx>
      <c:valAx>
        <c:axId val="1"/>
        <c:scaling>
          <c:orientation val="minMax"/>
        </c:scaling>
        <c:delete val="0"/>
        <c:axPos val="l"/>
        <c:title>
          <c:tx>
            <c:rich>
              <a:bodyPr rot="0" vert="horz"/>
              <a:lstStyle/>
              <a:p>
                <a:pPr algn="ctr">
                  <a:defRPr sz="1000" b="1" i="0" u="none" strike="noStrike" baseline="0">
                    <a:solidFill>
                      <a:srgbClr val="000000"/>
                    </a:solidFill>
                    <a:latin typeface="Arial"/>
                    <a:ea typeface="Arial"/>
                    <a:cs typeface="Arial"/>
                  </a:defRPr>
                </a:pPr>
                <a:r>
                  <a:rPr lang="sv-SE"/>
                  <a:t>Procent</a:t>
                </a:r>
              </a:p>
            </c:rich>
          </c:tx>
          <c:layout>
            <c:manualLayout>
              <c:xMode val="edge"/>
              <c:yMode val="edge"/>
              <c:x val="2.1346263494442009E-2"/>
              <c:y val="6.9711640774632905E-2"/>
            </c:manualLayout>
          </c:layout>
          <c:overlay val="0"/>
          <c:spPr>
            <a:noFill/>
            <a:ln w="25400">
              <a:noFill/>
            </a:ln>
          </c:spPr>
        </c:title>
        <c:numFmt formatCode="0.0" sourceLinked="1"/>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sv-SE"/>
          </a:p>
        </c:txPr>
        <c:crossAx val="361456399"/>
        <c:crosses val="autoZero"/>
        <c:crossBetween val="between"/>
      </c:valAx>
      <c:spPr>
        <a:noFill/>
        <a:ln w="25400">
          <a:noFill/>
        </a:ln>
      </c:spPr>
    </c:plotArea>
    <c:legend>
      <c:legendPos val="r"/>
      <c:layout>
        <c:manualLayout>
          <c:xMode val="edge"/>
          <c:yMode val="edge"/>
          <c:x val="0.20925939015253256"/>
          <c:y val="1.179257998155636E-2"/>
          <c:w val="0.74074084545535934"/>
          <c:h val="8.9622614740724971E-2"/>
        </c:manualLayout>
      </c:layout>
      <c:overlay val="0"/>
      <c:spPr>
        <a:noFill/>
        <a:ln w="25400">
          <a:noFill/>
        </a:ln>
      </c:spPr>
      <c:txPr>
        <a:bodyPr/>
        <a:lstStyle/>
        <a:p>
          <a:pPr>
            <a:defRPr sz="845" b="0" i="0" u="none" strike="noStrike" baseline="0">
              <a:solidFill>
                <a:srgbClr val="000000"/>
              </a:solidFill>
              <a:latin typeface="Arial"/>
              <a:ea typeface="Arial"/>
              <a:cs typeface="Arial"/>
            </a:defRPr>
          </a:pPr>
          <a:endParaRPr lang="sv-SE"/>
        </a:p>
      </c:txPr>
    </c:legend>
    <c:plotVisOnly val="1"/>
    <c:dispBlanksAs val="gap"/>
    <c:showDLblsOverMax val="0"/>
  </c:chart>
  <c:spPr>
    <a:solidFill>
      <a:srgbClr val="FFFFFF"/>
    </a:solidFill>
    <a:ln w="3175">
      <a:solidFill>
        <a:srgbClr val="000000"/>
      </a:solidFill>
      <a:prstDash val="solid"/>
    </a:ln>
  </c:spPr>
  <c:txPr>
    <a:bodyPr/>
    <a:lstStyle/>
    <a:p>
      <a:pPr>
        <a:defRPr sz="925" b="0" i="0" u="none" strike="noStrike" baseline="0">
          <a:solidFill>
            <a:srgbClr val="000000"/>
          </a:solidFill>
          <a:latin typeface="Arial"/>
          <a:ea typeface="Arial"/>
          <a:cs typeface="Arial"/>
        </a:defRPr>
      </a:pPr>
      <a:endParaRPr lang="sv-SE"/>
    </a:p>
  </c:txPr>
  <c:printSettings>
    <c:headerFooter alignWithMargins="0"/>
    <c:pageMargins b="1" l="0.75" r="0.75" t="1"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977238239757211E-2"/>
          <c:y val="0.20312551657490177"/>
          <c:w val="0.88315629742033386"/>
          <c:h val="0.69531426827562526"/>
        </c:manualLayout>
      </c:layout>
      <c:barChart>
        <c:barDir val="col"/>
        <c:grouping val="clustered"/>
        <c:varyColors val="0"/>
        <c:ser>
          <c:idx val="0"/>
          <c:order val="0"/>
          <c:tx>
            <c:strRef>
              <c:f>Karta!$C$5</c:f>
              <c:strCache>
                <c:ptCount val="1"/>
                <c:pt idx="0">
                  <c:v>Strömsbro</c:v>
                </c:pt>
              </c:strCache>
            </c:strRef>
          </c:tx>
          <c:spPr>
            <a:solidFill>
              <a:srgbClr val="E90016"/>
            </a:solidFill>
            <a:ln w="25400">
              <a:noFill/>
            </a:ln>
          </c:spPr>
          <c:invertIfNegative val="0"/>
          <c:cat>
            <c:strRef>
              <c:f>'Disponibel inkomst'!$B$30:$B$33</c:f>
              <c:strCache>
                <c:ptCount val="4"/>
                <c:pt idx="0">
                  <c:v>1. Låg</c:v>
                </c:pt>
                <c:pt idx="1">
                  <c:v>2. Medellåg </c:v>
                </c:pt>
                <c:pt idx="2">
                  <c:v>3. Medelhög </c:v>
                </c:pt>
                <c:pt idx="3">
                  <c:v>4. Hög  </c:v>
                </c:pt>
              </c:strCache>
            </c:strRef>
          </c:cat>
          <c:val>
            <c:numRef>
              <c:f>'Disponibel inkomst'!$D$30:$D$33</c:f>
              <c:numCache>
                <c:formatCode>0</c:formatCode>
                <c:ptCount val="4"/>
                <c:pt idx="0">
                  <c:v>19.571045576407506</c:v>
                </c:pt>
                <c:pt idx="1">
                  <c:v>25.960679177837353</c:v>
                </c:pt>
                <c:pt idx="2">
                  <c:v>27.837354781054515</c:v>
                </c:pt>
                <c:pt idx="3">
                  <c:v>26.630920464700626</c:v>
                </c:pt>
              </c:numCache>
            </c:numRef>
          </c:val>
          <c:extLst>
            <c:ext xmlns:c16="http://schemas.microsoft.com/office/drawing/2014/chart" uri="{C3380CC4-5D6E-409C-BE32-E72D297353CC}">
              <c16:uniqueId val="{00000000-3838-4FAC-92B1-74AA560A8D77}"/>
            </c:ext>
          </c:extLst>
        </c:ser>
        <c:ser>
          <c:idx val="1"/>
          <c:order val="1"/>
          <c:tx>
            <c:strRef>
              <c:f>'Disponibel inkomst'!$E$25</c:f>
              <c:strCache>
                <c:ptCount val="1"/>
                <c:pt idx="0">
                  <c:v>Gävle</c:v>
                </c:pt>
              </c:strCache>
            </c:strRef>
          </c:tx>
          <c:spPr>
            <a:solidFill>
              <a:srgbClr val="FF820E"/>
            </a:solidFill>
            <a:ln w="25400">
              <a:noFill/>
            </a:ln>
          </c:spPr>
          <c:invertIfNegative val="0"/>
          <c:cat>
            <c:strRef>
              <c:f>'Disponibel inkomst'!$B$30:$B$33</c:f>
              <c:strCache>
                <c:ptCount val="4"/>
                <c:pt idx="0">
                  <c:v>1. Låg</c:v>
                </c:pt>
                <c:pt idx="1">
                  <c:v>2. Medellåg </c:v>
                </c:pt>
                <c:pt idx="2">
                  <c:v>3. Medelhög </c:v>
                </c:pt>
                <c:pt idx="3">
                  <c:v>4. Hög  </c:v>
                </c:pt>
              </c:strCache>
            </c:strRef>
          </c:cat>
          <c:val>
            <c:numRef>
              <c:f>'Disponibel inkomst'!$E$30:$E$33</c:f>
              <c:numCache>
                <c:formatCode>0</c:formatCode>
                <c:ptCount val="4"/>
                <c:pt idx="0">
                  <c:v>27.12824582286294</c:v>
                </c:pt>
                <c:pt idx="1">
                  <c:v>25.957765727637437</c:v>
                </c:pt>
                <c:pt idx="2">
                  <c:v>25.173037076224485</c:v>
                </c:pt>
                <c:pt idx="3">
                  <c:v>21.740951373275138</c:v>
                </c:pt>
              </c:numCache>
            </c:numRef>
          </c:val>
          <c:extLst>
            <c:ext xmlns:c16="http://schemas.microsoft.com/office/drawing/2014/chart" uri="{C3380CC4-5D6E-409C-BE32-E72D297353CC}">
              <c16:uniqueId val="{00000001-3838-4FAC-92B1-74AA560A8D77}"/>
            </c:ext>
          </c:extLst>
        </c:ser>
        <c:ser>
          <c:idx val="3"/>
          <c:order val="2"/>
          <c:tx>
            <c:strRef>
              <c:f>'Disponibel inkomst'!$F$25</c:f>
              <c:strCache>
                <c:ptCount val="1"/>
                <c:pt idx="0">
                  <c:v>Gävleborgs län</c:v>
                </c:pt>
              </c:strCache>
            </c:strRef>
          </c:tx>
          <c:invertIfNegative val="0"/>
          <c:cat>
            <c:strRef>
              <c:f>'Disponibel inkomst'!$B$30:$B$33</c:f>
              <c:strCache>
                <c:ptCount val="4"/>
                <c:pt idx="0">
                  <c:v>1. Låg</c:v>
                </c:pt>
                <c:pt idx="1">
                  <c:v>2. Medellåg </c:v>
                </c:pt>
                <c:pt idx="2">
                  <c:v>3. Medelhög </c:v>
                </c:pt>
                <c:pt idx="3">
                  <c:v>4. Hög  </c:v>
                </c:pt>
              </c:strCache>
            </c:strRef>
          </c:cat>
          <c:val>
            <c:numRef>
              <c:f>'Disponibel inkomst'!$F$30:$F$33</c:f>
              <c:numCache>
                <c:formatCode>0</c:formatCode>
                <c:ptCount val="4"/>
                <c:pt idx="0">
                  <c:v>28.677286476462633</c:v>
                </c:pt>
                <c:pt idx="1">
                  <c:v>27.756919849822921</c:v>
                </c:pt>
                <c:pt idx="2">
                  <c:v>24.642417425405462</c:v>
                </c:pt>
                <c:pt idx="3">
                  <c:v>18.923376248308987</c:v>
                </c:pt>
              </c:numCache>
            </c:numRef>
          </c:val>
          <c:extLst>
            <c:ext xmlns:c16="http://schemas.microsoft.com/office/drawing/2014/chart" uri="{C3380CC4-5D6E-409C-BE32-E72D297353CC}">
              <c16:uniqueId val="{00000003-3838-4FAC-92B1-74AA560A8D77}"/>
            </c:ext>
          </c:extLst>
        </c:ser>
        <c:ser>
          <c:idx val="2"/>
          <c:order val="3"/>
          <c:tx>
            <c:strRef>
              <c:f>'Disponibel inkomst'!$G$25</c:f>
              <c:strCache>
                <c:ptCount val="1"/>
                <c:pt idx="0">
                  <c:v>Riket </c:v>
                </c:pt>
              </c:strCache>
            </c:strRef>
          </c:tx>
          <c:spPr>
            <a:solidFill>
              <a:srgbClr val="B5AC9F"/>
            </a:solidFill>
            <a:ln w="25400">
              <a:noFill/>
            </a:ln>
          </c:spPr>
          <c:invertIfNegative val="0"/>
          <c:cat>
            <c:strRef>
              <c:f>'Disponibel inkomst'!$B$30:$B$33</c:f>
              <c:strCache>
                <c:ptCount val="4"/>
                <c:pt idx="0">
                  <c:v>1. Låg</c:v>
                </c:pt>
                <c:pt idx="1">
                  <c:v>2. Medellåg </c:v>
                </c:pt>
                <c:pt idx="2">
                  <c:v>3. Medelhög </c:v>
                </c:pt>
                <c:pt idx="3">
                  <c:v>4. Hög  </c:v>
                </c:pt>
              </c:strCache>
            </c:strRef>
          </c:cat>
          <c:val>
            <c:numRef>
              <c:f>'Disponibel inkomst'!$G$30:$G$33</c:f>
              <c:numCache>
                <c:formatCode>0</c:formatCode>
                <c:ptCount val="4"/>
                <c:pt idx="0">
                  <c:v>25.000479197848207</c:v>
                </c:pt>
                <c:pt idx="1">
                  <c:v>24.999624724576709</c:v>
                </c:pt>
                <c:pt idx="2">
                  <c:v>24.999924944915342</c:v>
                </c:pt>
                <c:pt idx="3">
                  <c:v>24.999971132659745</c:v>
                </c:pt>
              </c:numCache>
            </c:numRef>
          </c:val>
          <c:extLst>
            <c:ext xmlns:c16="http://schemas.microsoft.com/office/drawing/2014/chart" uri="{C3380CC4-5D6E-409C-BE32-E72D297353CC}">
              <c16:uniqueId val="{00000002-3838-4FAC-92B1-74AA560A8D77}"/>
            </c:ext>
          </c:extLst>
        </c:ser>
        <c:dLbls>
          <c:showLegendKey val="0"/>
          <c:showVal val="0"/>
          <c:showCatName val="0"/>
          <c:showSerName val="0"/>
          <c:showPercent val="0"/>
          <c:showBubbleSize val="0"/>
        </c:dLbls>
        <c:gapWidth val="150"/>
        <c:axId val="362690351"/>
        <c:axId val="1"/>
      </c:barChart>
      <c:catAx>
        <c:axId val="362690351"/>
        <c:scaling>
          <c:orientation val="minMax"/>
        </c:scaling>
        <c:delete val="0"/>
        <c:axPos val="b"/>
        <c:majorGridlines>
          <c:spPr>
            <a:ln w="3175">
              <a:solidFill>
                <a:srgbClr val="B5AC9F"/>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sv-SE"/>
          </a:p>
        </c:txPr>
        <c:crossAx val="1"/>
        <c:crosses val="autoZero"/>
        <c:auto val="1"/>
        <c:lblAlgn val="ctr"/>
        <c:lblOffset val="100"/>
        <c:tickLblSkip val="1"/>
        <c:tickMarkSkip val="1"/>
        <c:noMultiLvlLbl val="0"/>
      </c:catAx>
      <c:valAx>
        <c:axId val="1"/>
        <c:scaling>
          <c:orientation val="minMax"/>
        </c:scaling>
        <c:delete val="0"/>
        <c:axPos val="l"/>
        <c:title>
          <c:tx>
            <c:rich>
              <a:bodyPr rot="0" vert="horz"/>
              <a:lstStyle/>
              <a:p>
                <a:pPr algn="ctr">
                  <a:defRPr sz="1000" b="1" i="0" u="none" strike="noStrike" baseline="0">
                    <a:solidFill>
                      <a:srgbClr val="000000"/>
                    </a:solidFill>
                    <a:latin typeface="Arial"/>
                    <a:ea typeface="Arial"/>
                    <a:cs typeface="Arial"/>
                  </a:defRPr>
                </a:pPr>
                <a:r>
                  <a:rPr lang="sv-SE"/>
                  <a:t>Procent</a:t>
                </a:r>
              </a:p>
            </c:rich>
          </c:tx>
          <c:layout>
            <c:manualLayout>
              <c:xMode val="edge"/>
              <c:yMode val="edge"/>
              <c:x val="7.5875347042293866E-3"/>
              <c:y val="0.10677093934686736"/>
            </c:manualLayout>
          </c:layout>
          <c:overlay val="0"/>
          <c:spPr>
            <a:noFill/>
            <a:ln w="25400">
              <a:noFill/>
            </a:ln>
          </c:spPr>
        </c:title>
        <c:numFmt formatCode="0" sourceLinked="1"/>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sv-SE"/>
          </a:p>
        </c:txPr>
        <c:crossAx val="362690351"/>
        <c:crosses val="autoZero"/>
        <c:crossBetween val="between"/>
      </c:valAx>
      <c:spPr>
        <a:noFill/>
        <a:ln w="25400">
          <a:noFill/>
        </a:ln>
      </c:spPr>
    </c:plotArea>
    <c:legend>
      <c:legendPos val="r"/>
      <c:layout>
        <c:manualLayout>
          <c:xMode val="edge"/>
          <c:yMode val="edge"/>
          <c:x val="0.65111934041952624"/>
          <c:y val="1.7006802721088437E-2"/>
          <c:w val="0.15541933662786533"/>
          <c:h val="0.27837663149249198"/>
        </c:manualLayout>
      </c:layout>
      <c:overlay val="0"/>
      <c:spPr>
        <a:noFill/>
        <a:ln w="25400">
          <a:noFill/>
        </a:ln>
      </c:spPr>
      <c:txPr>
        <a:bodyPr/>
        <a:lstStyle/>
        <a:p>
          <a:pPr>
            <a:defRPr sz="845" b="0" i="0" u="none" strike="noStrike" baseline="0">
              <a:solidFill>
                <a:srgbClr val="000000"/>
              </a:solidFill>
              <a:latin typeface="Arial"/>
              <a:ea typeface="Arial"/>
              <a:cs typeface="Arial"/>
            </a:defRPr>
          </a:pPr>
          <a:endParaRPr lang="sv-SE"/>
        </a:p>
      </c:txPr>
    </c:legend>
    <c:plotVisOnly val="1"/>
    <c:dispBlanksAs val="gap"/>
    <c:showDLblsOverMax val="0"/>
  </c:chart>
  <c:spPr>
    <a:solidFill>
      <a:srgbClr val="FFFFFF"/>
    </a:solidFill>
    <a:ln w="3175">
      <a:solidFill>
        <a:srgbClr val="000000"/>
      </a:solidFill>
      <a:prstDash val="solid"/>
    </a:ln>
  </c:spPr>
  <c:txPr>
    <a:bodyPr/>
    <a:lstStyle/>
    <a:p>
      <a:pPr>
        <a:defRPr sz="1125" b="0" i="0" u="none" strike="noStrike" baseline="0">
          <a:solidFill>
            <a:srgbClr val="000000"/>
          </a:solidFill>
          <a:latin typeface="Arial"/>
          <a:ea typeface="Arial"/>
          <a:cs typeface="Arial"/>
        </a:defRPr>
      </a:pPr>
      <a:endParaRPr lang="sv-SE"/>
    </a:p>
  </c:txPr>
  <c:printSettings>
    <c:headerFooter alignWithMargins="0"/>
    <c:pageMargins b="1" l="0.75" r="0.75" t="1"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224308327897894"/>
          <c:y val="0.17330230590226359"/>
          <c:w val="0.70384223958604353"/>
          <c:h val="0.66526070793431547"/>
        </c:manualLayout>
      </c:layout>
      <c:barChart>
        <c:barDir val="col"/>
        <c:grouping val="clustered"/>
        <c:varyColors val="0"/>
        <c:ser>
          <c:idx val="0"/>
          <c:order val="0"/>
          <c:tx>
            <c:strRef>
              <c:f>Arbetsmarknad!$H$31</c:f>
              <c:strCache>
                <c:ptCount val="1"/>
                <c:pt idx="0">
                  <c:v>Strömsbro</c:v>
                </c:pt>
              </c:strCache>
            </c:strRef>
          </c:tx>
          <c:spPr>
            <a:solidFill>
              <a:srgbClr val="E90016"/>
            </a:solidFill>
            <a:ln w="25400">
              <a:noFill/>
            </a:ln>
          </c:spPr>
          <c:invertIfNegative val="0"/>
          <c:dLbls>
            <c:spPr>
              <a:noFill/>
              <a:ln w="25400">
                <a:noFill/>
              </a:ln>
            </c:spPr>
            <c:txPr>
              <a:bodyPr wrap="square" lIns="38100" tIns="19050" rIns="38100" bIns="19050" anchor="ctr">
                <a:spAutoFit/>
              </a:bodyPr>
              <a:lstStyle/>
              <a:p>
                <a:pPr>
                  <a:defRPr sz="1000" b="0" i="0" u="none" strike="noStrike" baseline="0">
                    <a:solidFill>
                      <a:srgbClr val="000000"/>
                    </a:solidFill>
                    <a:latin typeface="Arial"/>
                    <a:ea typeface="Arial"/>
                    <a:cs typeface="Arial"/>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Arbetsmarknad!$B$37:$B$38</c:f>
              <c:strCache>
                <c:ptCount val="2"/>
                <c:pt idx="0">
                  <c:v>Öppet arbetslösa</c:v>
                </c:pt>
                <c:pt idx="1">
                  <c:v>I åtgärder</c:v>
                </c:pt>
              </c:strCache>
            </c:strRef>
          </c:cat>
          <c:val>
            <c:numRef>
              <c:f>Arbetsmarknad!$I$37:$I$38</c:f>
              <c:numCache>
                <c:formatCode>0.0</c:formatCode>
                <c:ptCount val="2"/>
                <c:pt idx="0">
                  <c:v>1.7804154302670623</c:v>
                </c:pt>
                <c:pt idx="1">
                  <c:v>2.6706231454005933</c:v>
                </c:pt>
              </c:numCache>
            </c:numRef>
          </c:val>
          <c:extLst>
            <c:ext xmlns:c16="http://schemas.microsoft.com/office/drawing/2014/chart" uri="{C3380CC4-5D6E-409C-BE32-E72D297353CC}">
              <c16:uniqueId val="{00000000-D6ED-44B0-B528-437F7676AB0E}"/>
            </c:ext>
          </c:extLst>
        </c:ser>
        <c:ser>
          <c:idx val="1"/>
          <c:order val="1"/>
          <c:tx>
            <c:strRef>
              <c:f>Arbetsmarknad!$J$32</c:f>
              <c:strCache>
                <c:ptCount val="1"/>
                <c:pt idx="0">
                  <c:v>Gävle</c:v>
                </c:pt>
              </c:strCache>
            </c:strRef>
          </c:tx>
          <c:spPr>
            <a:solidFill>
              <a:srgbClr val="FF820E"/>
            </a:solidFill>
            <a:ln w="25400">
              <a:noFill/>
            </a:ln>
          </c:spPr>
          <c:invertIfNegative val="0"/>
          <c:dLbls>
            <c:spPr>
              <a:noFill/>
              <a:ln w="25400">
                <a:noFill/>
              </a:ln>
            </c:spPr>
            <c:txPr>
              <a:bodyPr wrap="square" lIns="38100" tIns="19050" rIns="38100" bIns="19050" anchor="ctr">
                <a:spAutoFit/>
              </a:bodyPr>
              <a:lstStyle/>
              <a:p>
                <a:pPr>
                  <a:defRPr sz="1000" b="0" i="0" u="none" strike="noStrike" baseline="0">
                    <a:solidFill>
                      <a:srgbClr val="000000"/>
                    </a:solidFill>
                    <a:latin typeface="Arial"/>
                    <a:ea typeface="Arial"/>
                    <a:cs typeface="Arial"/>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Arbetsmarknad!$B$37:$B$38</c:f>
              <c:strCache>
                <c:ptCount val="2"/>
                <c:pt idx="0">
                  <c:v>Öppet arbetslösa</c:v>
                </c:pt>
                <c:pt idx="1">
                  <c:v>I åtgärder</c:v>
                </c:pt>
              </c:strCache>
            </c:strRef>
          </c:cat>
          <c:val>
            <c:numRef>
              <c:f>Arbetsmarknad!$J$37:$J$38</c:f>
              <c:numCache>
                <c:formatCode>0.0</c:formatCode>
                <c:ptCount val="2"/>
                <c:pt idx="0">
                  <c:v>3.4771268397608521</c:v>
                </c:pt>
                <c:pt idx="1">
                  <c:v>6.2530697965889264</c:v>
                </c:pt>
              </c:numCache>
            </c:numRef>
          </c:val>
          <c:extLst>
            <c:ext xmlns:c16="http://schemas.microsoft.com/office/drawing/2014/chart" uri="{C3380CC4-5D6E-409C-BE32-E72D297353CC}">
              <c16:uniqueId val="{00000001-D6ED-44B0-B528-437F7676AB0E}"/>
            </c:ext>
          </c:extLst>
        </c:ser>
        <c:ser>
          <c:idx val="2"/>
          <c:order val="2"/>
          <c:tx>
            <c:strRef>
              <c:f>Arbetsmarknad!$L$34</c:f>
              <c:strCache>
                <c:ptCount val="1"/>
                <c:pt idx="0">
                  <c:v>Riket</c:v>
                </c:pt>
              </c:strCache>
            </c:strRef>
          </c:tx>
          <c:spPr>
            <a:solidFill>
              <a:srgbClr val="B5AC9F"/>
            </a:solidFill>
            <a:ln w="25400">
              <a:noFill/>
            </a:ln>
          </c:spPr>
          <c:invertIfNegative val="0"/>
          <c:dLbls>
            <c:spPr>
              <a:noFill/>
              <a:ln w="25400">
                <a:noFill/>
              </a:ln>
            </c:spPr>
            <c:txPr>
              <a:bodyPr wrap="square" lIns="38100" tIns="19050" rIns="38100" bIns="19050" anchor="ctr">
                <a:spAutoFit/>
              </a:bodyPr>
              <a:lstStyle/>
              <a:p>
                <a:pPr>
                  <a:defRPr sz="1000" b="0" i="0" u="none" strike="noStrike" baseline="0">
                    <a:solidFill>
                      <a:srgbClr val="000000"/>
                    </a:solidFill>
                    <a:latin typeface="Arial"/>
                    <a:ea typeface="Arial"/>
                    <a:cs typeface="Arial"/>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Arbetsmarknad!$B$37:$B$38</c:f>
              <c:strCache>
                <c:ptCount val="2"/>
                <c:pt idx="0">
                  <c:v>Öppet arbetslösa</c:v>
                </c:pt>
                <c:pt idx="1">
                  <c:v>I åtgärder</c:v>
                </c:pt>
              </c:strCache>
            </c:strRef>
          </c:cat>
          <c:val>
            <c:numRef>
              <c:f>Arbetsmarknad!$L$37:$L$38</c:f>
              <c:numCache>
                <c:formatCode>0.0</c:formatCode>
                <c:ptCount val="2"/>
                <c:pt idx="0">
                  <c:v>3.1260243526091509</c:v>
                </c:pt>
                <c:pt idx="1">
                  <c:v>3.0775273431446646</c:v>
                </c:pt>
              </c:numCache>
            </c:numRef>
          </c:val>
          <c:extLst>
            <c:ext xmlns:c16="http://schemas.microsoft.com/office/drawing/2014/chart" uri="{C3380CC4-5D6E-409C-BE32-E72D297353CC}">
              <c16:uniqueId val="{00000002-D6ED-44B0-B528-437F7676AB0E}"/>
            </c:ext>
          </c:extLst>
        </c:ser>
        <c:ser>
          <c:idx val="3"/>
          <c:order val="3"/>
          <c:tx>
            <c:strRef>
              <c:f>Arbetsmarknad!$K$33</c:f>
              <c:strCache>
                <c:ptCount val="1"/>
                <c:pt idx="0">
                  <c:v>Gävleborgs län</c:v>
                </c:pt>
              </c:strCache>
            </c:strRef>
          </c:tx>
          <c:invertIfNegative val="0"/>
          <c:val>
            <c:numRef>
              <c:f>Arbetsmarknad!$K$37:$K$38</c:f>
              <c:numCache>
                <c:formatCode>0.0</c:formatCode>
                <c:ptCount val="2"/>
                <c:pt idx="0">
                  <c:v>3.7981427447482048</c:v>
                </c:pt>
                <c:pt idx="1">
                  <c:v>5.8790368043810899</c:v>
                </c:pt>
              </c:numCache>
            </c:numRef>
          </c:val>
          <c:extLst>
            <c:ext xmlns:c16="http://schemas.microsoft.com/office/drawing/2014/chart" uri="{C3380CC4-5D6E-409C-BE32-E72D297353CC}">
              <c16:uniqueId val="{00000003-D6ED-44B0-B528-437F7676AB0E}"/>
            </c:ext>
          </c:extLst>
        </c:ser>
        <c:dLbls>
          <c:showLegendKey val="0"/>
          <c:showVal val="0"/>
          <c:showCatName val="0"/>
          <c:showSerName val="0"/>
          <c:showPercent val="0"/>
          <c:showBubbleSize val="0"/>
        </c:dLbls>
        <c:gapWidth val="150"/>
        <c:axId val="361463055"/>
        <c:axId val="1"/>
      </c:barChart>
      <c:catAx>
        <c:axId val="361463055"/>
        <c:scaling>
          <c:orientation val="minMax"/>
        </c:scaling>
        <c:delete val="0"/>
        <c:axPos val="b"/>
        <c:majorGridlines>
          <c:spPr>
            <a:ln w="3175">
              <a:solidFill>
                <a:srgbClr val="B5AC9F"/>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sv-SE"/>
          </a:p>
        </c:txPr>
        <c:crossAx val="1"/>
        <c:crosses val="autoZero"/>
        <c:auto val="1"/>
        <c:lblAlgn val="ctr"/>
        <c:lblOffset val="50"/>
        <c:tickLblSkip val="1"/>
        <c:tickMarkSkip val="1"/>
        <c:noMultiLvlLbl val="0"/>
      </c:catAx>
      <c:valAx>
        <c:axId val="1"/>
        <c:scaling>
          <c:orientation val="minMax"/>
        </c:scaling>
        <c:delete val="0"/>
        <c:axPos val="l"/>
        <c:title>
          <c:tx>
            <c:rich>
              <a:bodyPr rot="0" vert="horz"/>
              <a:lstStyle/>
              <a:p>
                <a:pPr algn="ctr">
                  <a:defRPr sz="1100" b="1" i="0" u="none" strike="noStrike" baseline="0">
                    <a:solidFill>
                      <a:srgbClr val="000000"/>
                    </a:solidFill>
                    <a:latin typeface="Arial"/>
                    <a:ea typeface="Arial"/>
                    <a:cs typeface="Arial"/>
                  </a:defRPr>
                </a:pPr>
                <a:r>
                  <a:rPr lang="sv-SE"/>
                  <a:t>Procent</a:t>
                </a:r>
              </a:p>
            </c:rich>
          </c:tx>
          <c:layout>
            <c:manualLayout>
              <c:xMode val="edge"/>
              <c:yMode val="edge"/>
              <c:x val="0.10656764118996168"/>
              <c:y val="8.4308961379827518E-2"/>
            </c:manualLayout>
          </c:layout>
          <c:overlay val="0"/>
          <c:spPr>
            <a:noFill/>
            <a:ln w="25400">
              <a:noFill/>
            </a:ln>
          </c:spPr>
        </c:title>
        <c:numFmt formatCode="0.0" sourceLinked="1"/>
        <c:majorTickMark val="out"/>
        <c:minorTickMark val="none"/>
        <c:tickLblPos val="nextTo"/>
        <c:spPr>
          <a:ln w="9525">
            <a:noFill/>
          </a:ln>
        </c:spPr>
        <c:txPr>
          <a:bodyPr rot="0" vert="horz"/>
          <a:lstStyle/>
          <a:p>
            <a:pPr>
              <a:defRPr sz="1100" b="0" i="0" u="none" strike="noStrike" baseline="0">
                <a:solidFill>
                  <a:srgbClr val="000000"/>
                </a:solidFill>
                <a:latin typeface="Arial"/>
                <a:ea typeface="Arial"/>
                <a:cs typeface="Arial"/>
              </a:defRPr>
            </a:pPr>
            <a:endParaRPr lang="sv-SE"/>
          </a:p>
        </c:txPr>
        <c:crossAx val="361463055"/>
        <c:crosses val="autoZero"/>
        <c:crossBetween val="between"/>
      </c:valAx>
      <c:spPr>
        <a:noFill/>
        <a:ln w="25400">
          <a:noFill/>
        </a:ln>
      </c:spPr>
    </c:plotArea>
    <c:legend>
      <c:legendPos val="r"/>
      <c:layout>
        <c:manualLayout>
          <c:xMode val="edge"/>
          <c:yMode val="edge"/>
          <c:x val="0"/>
          <c:y val="0.34411952335767054"/>
          <c:w val="0.16598822623512755"/>
          <c:h val="0.24733828271466066"/>
        </c:manualLayout>
      </c:layout>
      <c:overlay val="0"/>
      <c:spPr>
        <a:noFill/>
        <a:ln w="25400">
          <a:noFill/>
        </a:ln>
      </c:spPr>
      <c:txPr>
        <a:bodyPr/>
        <a:lstStyle/>
        <a:p>
          <a:pPr>
            <a:defRPr sz="925" b="0" i="0" u="none" strike="noStrike" baseline="0">
              <a:solidFill>
                <a:srgbClr val="000000"/>
              </a:solidFill>
              <a:latin typeface="Arial"/>
              <a:ea typeface="Arial"/>
              <a:cs typeface="Arial"/>
            </a:defRPr>
          </a:pPr>
          <a:endParaRPr lang="sv-SE"/>
        </a:p>
      </c:txPr>
    </c:legend>
    <c:plotVisOnly val="1"/>
    <c:dispBlanksAs val="gap"/>
    <c:showDLblsOverMax val="0"/>
  </c:chart>
  <c:spPr>
    <a:solidFill>
      <a:srgbClr val="FFFFFF"/>
    </a:solidFill>
    <a:ln w="3175">
      <a:noFill/>
      <a:prstDash val="solid"/>
    </a:ln>
  </c:spPr>
  <c:txPr>
    <a:bodyPr/>
    <a:lstStyle/>
    <a:p>
      <a:pPr>
        <a:defRPr sz="1100" b="0" i="0" u="none" strike="noStrike" baseline="0">
          <a:solidFill>
            <a:srgbClr val="000000"/>
          </a:solidFill>
          <a:latin typeface="Arial"/>
          <a:ea typeface="Arial"/>
          <a:cs typeface="Arial"/>
        </a:defRPr>
      </a:pPr>
      <a:endParaRPr lang="sv-SE"/>
    </a:p>
  </c:txPr>
  <c:printSettings>
    <c:headerFooter alignWithMargins="0"/>
    <c:pageMargins b="1" l="0.75" r="0.75" t="1"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78343949044586"/>
          <c:y val="0.12266112266112267"/>
          <c:w val="0.8152866242038217"/>
          <c:h val="0.66320166320166318"/>
        </c:manualLayout>
      </c:layout>
      <c:barChart>
        <c:barDir val="bar"/>
        <c:grouping val="clustered"/>
        <c:varyColors val="0"/>
        <c:ser>
          <c:idx val="2"/>
          <c:order val="0"/>
          <c:tx>
            <c:strRef>
              <c:f>Karta!$C$5</c:f>
              <c:strCache>
                <c:ptCount val="1"/>
                <c:pt idx="0">
                  <c:v>Strömsbro</c:v>
                </c:pt>
              </c:strCache>
            </c:strRef>
          </c:tx>
          <c:spPr>
            <a:solidFill>
              <a:srgbClr val="E90016"/>
            </a:solidFill>
            <a:ln w="25400">
              <a:noFill/>
            </a:ln>
          </c:spPr>
          <c:invertIfNegative val="0"/>
          <c:dLbls>
            <c:spPr>
              <a:noFill/>
              <a:ln w="25400">
                <a:noFill/>
              </a:ln>
            </c:spPr>
            <c:txPr>
              <a:bodyPr wrap="square" lIns="38100" tIns="19050" rIns="38100" bIns="19050" anchor="ctr">
                <a:spAutoFit/>
              </a:bodyPr>
              <a:lstStyle/>
              <a:p>
                <a:pPr algn="l">
                  <a:defRPr sz="1000" b="0" i="0" u="none" strike="noStrike" baseline="0">
                    <a:solidFill>
                      <a:srgbClr val="FFFFFF"/>
                    </a:solidFill>
                    <a:latin typeface="Arial"/>
                    <a:ea typeface="Arial"/>
                    <a:cs typeface="Arial"/>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Arbetsmarknad!$B$17:$B$19</c:f>
              <c:strCache>
                <c:ptCount val="3"/>
                <c:pt idx="0">
                  <c:v>20-24 år</c:v>
                </c:pt>
                <c:pt idx="1">
                  <c:v>25-44 år</c:v>
                </c:pt>
                <c:pt idx="2">
                  <c:v>45-64 år</c:v>
                </c:pt>
              </c:strCache>
            </c:strRef>
          </c:cat>
          <c:val>
            <c:numRef>
              <c:f>Arbetsmarknad!$E$7:$E$9</c:f>
              <c:numCache>
                <c:formatCode>0</c:formatCode>
                <c:ptCount val="3"/>
                <c:pt idx="0">
                  <c:v>67.719298245614041</c:v>
                </c:pt>
                <c:pt idx="1">
                  <c:v>92.211280214861233</c:v>
                </c:pt>
                <c:pt idx="2">
                  <c:v>88.271604938271608</c:v>
                </c:pt>
              </c:numCache>
            </c:numRef>
          </c:val>
          <c:extLst>
            <c:ext xmlns:c16="http://schemas.microsoft.com/office/drawing/2014/chart" uri="{C3380CC4-5D6E-409C-BE32-E72D297353CC}">
              <c16:uniqueId val="{00000000-7F13-4855-8A88-735E3733301D}"/>
            </c:ext>
          </c:extLst>
        </c:ser>
        <c:ser>
          <c:idx val="1"/>
          <c:order val="1"/>
          <c:tx>
            <c:strRef>
              <c:f>Arbetsmarknad!$B$11</c:f>
              <c:strCache>
                <c:ptCount val="1"/>
                <c:pt idx="0">
                  <c:v>Gävle</c:v>
                </c:pt>
              </c:strCache>
            </c:strRef>
          </c:tx>
          <c:spPr>
            <a:solidFill>
              <a:srgbClr val="FF820E"/>
            </a:solidFill>
            <a:ln w="25400">
              <a:noFill/>
            </a:ln>
          </c:spPr>
          <c:invertIfNegative val="0"/>
          <c:dLbls>
            <c:spPr>
              <a:noFill/>
              <a:ln w="25400">
                <a:noFill/>
              </a:ln>
            </c:spPr>
            <c:txPr>
              <a:bodyPr wrap="square" lIns="38100" tIns="19050" rIns="38100" bIns="19050" anchor="ctr">
                <a:spAutoFit/>
              </a:bodyPr>
              <a:lstStyle/>
              <a:p>
                <a:pPr algn="l">
                  <a:defRPr sz="1000" b="0" i="0" u="none" strike="noStrike" baseline="0">
                    <a:solidFill>
                      <a:srgbClr val="FFFFFF"/>
                    </a:solidFill>
                    <a:latin typeface="Arial"/>
                    <a:ea typeface="Arial"/>
                    <a:cs typeface="Arial"/>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Arbetsmarknad!$B$17:$B$19</c:f>
              <c:strCache>
                <c:ptCount val="3"/>
                <c:pt idx="0">
                  <c:v>20-24 år</c:v>
                </c:pt>
                <c:pt idx="1">
                  <c:v>25-44 år</c:v>
                </c:pt>
                <c:pt idx="2">
                  <c:v>45-64 år</c:v>
                </c:pt>
              </c:strCache>
            </c:strRef>
          </c:cat>
          <c:val>
            <c:numRef>
              <c:f>Arbetsmarknad!$E$12:$E$14</c:f>
              <c:numCache>
                <c:formatCode>0</c:formatCode>
                <c:ptCount val="3"/>
                <c:pt idx="0">
                  <c:v>54.340704340704335</c:v>
                </c:pt>
                <c:pt idx="1">
                  <c:v>78.131515637530072</c:v>
                </c:pt>
                <c:pt idx="2">
                  <c:v>79.399877526025719</c:v>
                </c:pt>
              </c:numCache>
            </c:numRef>
          </c:val>
          <c:extLst>
            <c:ext xmlns:c16="http://schemas.microsoft.com/office/drawing/2014/chart" uri="{C3380CC4-5D6E-409C-BE32-E72D297353CC}">
              <c16:uniqueId val="{00000001-7F13-4855-8A88-735E3733301D}"/>
            </c:ext>
          </c:extLst>
        </c:ser>
        <c:ser>
          <c:idx val="3"/>
          <c:order val="2"/>
          <c:tx>
            <c:strRef>
              <c:f>Arbetsmarknad!$B$16</c:f>
              <c:strCache>
                <c:ptCount val="1"/>
                <c:pt idx="0">
                  <c:v>Län</c:v>
                </c:pt>
              </c:strCache>
            </c:strRef>
          </c:tx>
          <c:invertIfNegative val="0"/>
          <c:dLbls>
            <c:dLbl>
              <c:idx val="0"/>
              <c:layout>
                <c:manualLayout>
                  <c:x val="-0.49339460870012186"/>
                  <c:y val="1.6007850249762482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5AC1-4D06-B2E4-786D59ED956E}"/>
                </c:ext>
              </c:extLst>
            </c:dLbl>
            <c:dLbl>
              <c:idx val="1"/>
              <c:layout>
                <c:manualLayout>
                  <c:x val="-0.66038970702939392"/>
                  <c:y val="0"/>
                </c:manualLayout>
              </c:layout>
              <c:tx>
                <c:rich>
                  <a:bodyPr/>
                  <a:lstStyle/>
                  <a:p>
                    <a:fld id="{F6B90794-1241-419C-911C-9058E8FC672E}" type="VALUE">
                      <a:rPr lang="en-US" sz="1000"/>
                      <a:pPr/>
                      <a:t>[VÄRDE]</a:t>
                    </a:fld>
                    <a:endParaRPr lang="sv-SE"/>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38-5AC1-4D06-B2E4-786D59ED956E}"/>
                </c:ext>
              </c:extLst>
            </c:dLbl>
            <c:dLbl>
              <c:idx val="2"/>
              <c:layout>
                <c:manualLayout>
                  <c:x val="-0.65279902074169971"/>
                  <c:y val="1.6007850249762482E-7"/>
                </c:manualLayout>
              </c:layout>
              <c:spPr>
                <a:noFill/>
                <a:ln>
                  <a:noFill/>
                </a:ln>
                <a:effectLst/>
              </c:spPr>
              <c:txPr>
                <a:bodyPr wrap="square" lIns="38100" tIns="19050" rIns="38100" bIns="19050" anchor="ctr" anchorCtr="0">
                  <a:noAutofit/>
                </a:bodyPr>
                <a:lstStyle/>
                <a:p>
                  <a:pPr algn="l">
                    <a:defRPr sz="1000">
                      <a:solidFill>
                        <a:schemeClr val="bg1"/>
                      </a:solidFill>
                    </a:defRPr>
                  </a:pPr>
                  <a:endParaRPr lang="sv-SE"/>
                </a:p>
              </c:txPr>
              <c:showLegendKey val="0"/>
              <c:showVal val="1"/>
              <c:showCatName val="0"/>
              <c:showSerName val="0"/>
              <c:showPercent val="0"/>
              <c:showBubbleSize val="0"/>
              <c:extLst>
                <c:ext xmlns:c15="http://schemas.microsoft.com/office/drawing/2012/chart" uri="{CE6537A1-D6FC-4f65-9D91-7224C49458BB}">
                  <c15:layout>
                    <c:manualLayout>
                      <c:w val="8.7330845739921573E-2"/>
                      <c:h val="3.694980018200926E-2"/>
                    </c:manualLayout>
                  </c15:layout>
                </c:ext>
                <c:ext xmlns:c16="http://schemas.microsoft.com/office/drawing/2014/chart" uri="{C3380CC4-5D6E-409C-BE32-E72D297353CC}">
                  <c16:uniqueId val="{0000002A-5AC1-4D06-B2E4-786D59ED956E}"/>
                </c:ext>
              </c:extLst>
            </c:dLbl>
            <c:spPr>
              <a:noFill/>
              <a:ln>
                <a:noFill/>
              </a:ln>
              <a:effectLst/>
            </c:spPr>
            <c:txPr>
              <a:bodyPr wrap="square" lIns="38100" tIns="19050" rIns="38100" bIns="19050" anchor="ctr" anchorCtr="0">
                <a:spAutoFit/>
              </a:bodyPr>
              <a:lstStyle/>
              <a:p>
                <a:pPr algn="l">
                  <a:defRPr sz="1000">
                    <a:solidFill>
                      <a:schemeClr val="bg1"/>
                    </a:solidFill>
                  </a:defRPr>
                </a:pPr>
                <a:endParaRPr lang="sv-SE"/>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Arbetsmarknad!$B$17:$B$19</c:f>
              <c:strCache>
                <c:ptCount val="3"/>
                <c:pt idx="0">
                  <c:v>20-24 år</c:v>
                </c:pt>
                <c:pt idx="1">
                  <c:v>25-44 år</c:v>
                </c:pt>
                <c:pt idx="2">
                  <c:v>45-64 år</c:v>
                </c:pt>
              </c:strCache>
            </c:strRef>
          </c:cat>
          <c:val>
            <c:numRef>
              <c:f>Arbetsmarknad!$E$17:$E$19</c:f>
              <c:numCache>
                <c:formatCode>0</c:formatCode>
                <c:ptCount val="3"/>
                <c:pt idx="0">
                  <c:v>57.154560349535778</c:v>
                </c:pt>
                <c:pt idx="1">
                  <c:v>78.467652201557783</c:v>
                </c:pt>
                <c:pt idx="2">
                  <c:v>79.754185093740674</c:v>
                </c:pt>
              </c:numCache>
            </c:numRef>
          </c:val>
          <c:extLst>
            <c:ext xmlns:c16="http://schemas.microsoft.com/office/drawing/2014/chart" uri="{C3380CC4-5D6E-409C-BE32-E72D297353CC}">
              <c16:uniqueId val="{00000028-5AC1-4D06-B2E4-786D59ED956E}"/>
            </c:ext>
          </c:extLst>
        </c:ser>
        <c:ser>
          <c:idx val="0"/>
          <c:order val="3"/>
          <c:tx>
            <c:strRef>
              <c:f>Arbetsmarknad!$B$21</c:f>
              <c:strCache>
                <c:ptCount val="1"/>
                <c:pt idx="0">
                  <c:v>Riket</c:v>
                </c:pt>
              </c:strCache>
            </c:strRef>
          </c:tx>
          <c:spPr>
            <a:solidFill>
              <a:srgbClr val="B5AC9F"/>
            </a:solidFill>
            <a:ln w="25400">
              <a:noFill/>
            </a:ln>
          </c:spPr>
          <c:invertIfNegative val="0"/>
          <c:dLbls>
            <c:spPr>
              <a:noFill/>
              <a:ln w="25400">
                <a:noFill/>
              </a:ln>
            </c:spPr>
            <c:txPr>
              <a:bodyPr wrap="square" lIns="38100" tIns="19050" rIns="38100" bIns="19050" anchor="ctr">
                <a:spAutoFit/>
              </a:bodyPr>
              <a:lstStyle/>
              <a:p>
                <a:pPr algn="l">
                  <a:defRPr sz="1000" b="0" i="0" u="none" strike="noStrike" baseline="0">
                    <a:solidFill>
                      <a:srgbClr val="FFFFFF"/>
                    </a:solidFill>
                    <a:latin typeface="Arial"/>
                    <a:ea typeface="Arial"/>
                    <a:cs typeface="Arial"/>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Arbetsmarknad!$B$17:$B$19</c:f>
              <c:strCache>
                <c:ptCount val="3"/>
                <c:pt idx="0">
                  <c:v>20-24 år</c:v>
                </c:pt>
                <c:pt idx="1">
                  <c:v>25-44 år</c:v>
                </c:pt>
                <c:pt idx="2">
                  <c:v>45-64 år</c:v>
                </c:pt>
              </c:strCache>
            </c:strRef>
          </c:cat>
          <c:val>
            <c:numRef>
              <c:f>Arbetsmarknad!$E$22:$E$24</c:f>
              <c:numCache>
                <c:formatCode>0</c:formatCode>
                <c:ptCount val="3"/>
                <c:pt idx="0">
                  <c:v>58.567984405736759</c:v>
                </c:pt>
                <c:pt idx="1">
                  <c:v>79.611210442865271</c:v>
                </c:pt>
                <c:pt idx="2">
                  <c:v>79.967856148045769</c:v>
                </c:pt>
              </c:numCache>
            </c:numRef>
          </c:val>
          <c:extLst>
            <c:ext xmlns:c16="http://schemas.microsoft.com/office/drawing/2014/chart" uri="{C3380CC4-5D6E-409C-BE32-E72D297353CC}">
              <c16:uniqueId val="{00000002-7F13-4855-8A88-735E3733301D}"/>
            </c:ext>
          </c:extLst>
        </c:ser>
        <c:dLbls>
          <c:showLegendKey val="0"/>
          <c:showVal val="0"/>
          <c:showCatName val="0"/>
          <c:showSerName val="0"/>
          <c:showPercent val="0"/>
          <c:showBubbleSize val="0"/>
        </c:dLbls>
        <c:gapWidth val="150"/>
        <c:axId val="361463471"/>
        <c:axId val="1"/>
      </c:barChart>
      <c:catAx>
        <c:axId val="361463471"/>
        <c:scaling>
          <c:orientation val="maxMin"/>
        </c:scaling>
        <c:delete val="0"/>
        <c:axPos val="l"/>
        <c:majorGridlines>
          <c:spPr>
            <a:ln w="3175">
              <a:solidFill>
                <a:srgbClr val="B5AC9F"/>
              </a:solidFill>
              <a:prstDash val="solid"/>
            </a:ln>
          </c:spPr>
        </c:majorGridlines>
        <c:numFmt formatCode="General" sourceLinked="1"/>
        <c:majorTickMark val="out"/>
        <c:minorTickMark val="none"/>
        <c:tickLblPos val="nextTo"/>
        <c:spPr>
          <a:ln w="9525">
            <a:noFill/>
          </a:ln>
        </c:spPr>
        <c:txPr>
          <a:bodyPr rot="5400000" vert="horz"/>
          <a:lstStyle/>
          <a:p>
            <a:pPr>
              <a:defRPr sz="1100" b="0" i="0" u="none" strike="noStrike" baseline="0">
                <a:solidFill>
                  <a:srgbClr val="000000"/>
                </a:solidFill>
                <a:latin typeface="Arial"/>
                <a:ea typeface="Arial"/>
                <a:cs typeface="Arial"/>
              </a:defRPr>
            </a:pPr>
            <a:endParaRPr lang="sv-SE"/>
          </a:p>
        </c:txPr>
        <c:crossAx val="1"/>
        <c:crosses val="autoZero"/>
        <c:auto val="0"/>
        <c:lblAlgn val="ctr"/>
        <c:lblOffset val="100"/>
        <c:tickLblSkip val="1"/>
        <c:tickMarkSkip val="1"/>
        <c:noMultiLvlLbl val="0"/>
      </c:catAx>
      <c:valAx>
        <c:axId val="1"/>
        <c:scaling>
          <c:orientation val="minMax"/>
        </c:scaling>
        <c:delete val="0"/>
        <c:axPos val="t"/>
        <c:title>
          <c:tx>
            <c:rich>
              <a:bodyPr/>
              <a:lstStyle/>
              <a:p>
                <a:pPr>
                  <a:defRPr sz="1100" b="0" i="0" u="none" strike="noStrike" baseline="0">
                    <a:solidFill>
                      <a:srgbClr val="000000"/>
                    </a:solidFill>
                    <a:latin typeface="Arial"/>
                    <a:ea typeface="Arial"/>
                    <a:cs typeface="Arial"/>
                  </a:defRPr>
                </a:pPr>
                <a:r>
                  <a:rPr lang="sv-SE"/>
                  <a:t>Procent</a:t>
                </a:r>
              </a:p>
            </c:rich>
          </c:tx>
          <c:layout>
            <c:manualLayout>
              <c:xMode val="edge"/>
              <c:yMode val="edge"/>
              <c:x val="0.41974142121123753"/>
              <c:y val="5.4756309307490408E-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sv-SE"/>
          </a:p>
        </c:txPr>
        <c:crossAx val="361463471"/>
        <c:crosses val="autoZero"/>
        <c:crossBetween val="between"/>
      </c:valAx>
      <c:spPr>
        <a:noFill/>
        <a:ln w="25400">
          <a:noFill/>
        </a:ln>
      </c:spPr>
    </c:plotArea>
    <c:legend>
      <c:legendPos val="r"/>
      <c:layout>
        <c:manualLayout>
          <c:xMode val="edge"/>
          <c:yMode val="edge"/>
          <c:x val="0.2070063036992171"/>
          <c:y val="0.79845394710276607"/>
          <c:w val="0.29834926476487988"/>
          <c:h val="0.1354445159166574"/>
        </c:manualLayout>
      </c:layout>
      <c:overlay val="0"/>
      <c:spPr>
        <a:solidFill>
          <a:srgbClr val="FFFFFF"/>
        </a:solidFill>
        <a:ln w="25400">
          <a:noFill/>
        </a:ln>
      </c:spPr>
      <c:txPr>
        <a:bodyPr/>
        <a:lstStyle/>
        <a:p>
          <a:pPr>
            <a:defRPr sz="925" b="0" i="0" u="none" strike="noStrike" baseline="0">
              <a:solidFill>
                <a:srgbClr val="000000"/>
              </a:solidFill>
              <a:latin typeface="Arial"/>
              <a:ea typeface="Arial"/>
              <a:cs typeface="Arial"/>
            </a:defRPr>
          </a:pPr>
          <a:endParaRPr lang="sv-SE"/>
        </a:p>
      </c:txPr>
    </c:legend>
    <c:plotVisOnly val="1"/>
    <c:dispBlanksAs val="gap"/>
    <c:showDLblsOverMax val="0"/>
  </c:chart>
  <c:spPr>
    <a:solidFill>
      <a:srgbClr val="FFFFFF"/>
    </a:solidFill>
    <a:ln w="3175">
      <a:solidFill>
        <a:srgbClr val="969696"/>
      </a:solidFill>
      <a:prstDash val="solid"/>
    </a:ln>
  </c:spPr>
  <c:txPr>
    <a:bodyPr/>
    <a:lstStyle/>
    <a:p>
      <a:pPr>
        <a:defRPr sz="450" b="0" i="0" u="none" strike="noStrike" baseline="0">
          <a:solidFill>
            <a:srgbClr val="000000"/>
          </a:solidFill>
          <a:latin typeface="Arial"/>
          <a:ea typeface="Arial"/>
          <a:cs typeface="Arial"/>
        </a:defRPr>
      </a:pPr>
      <a:endParaRPr lang="sv-SE"/>
    </a:p>
  </c:txPr>
  <c:printSettings>
    <c:headerFooter alignWithMargins="0"/>
    <c:pageMargins b="1" l="0.75" r="0.75" t="1"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565640511210411"/>
          <c:y val="0.14870689655172414"/>
          <c:w val="0.82390651259135739"/>
          <c:h val="0.58684529017206177"/>
        </c:manualLayout>
      </c:layout>
      <c:barChart>
        <c:barDir val="col"/>
        <c:grouping val="clustered"/>
        <c:varyColors val="0"/>
        <c:ser>
          <c:idx val="0"/>
          <c:order val="0"/>
          <c:tx>
            <c:strRef>
              <c:f>Utbildning!$E$5</c:f>
              <c:strCache>
                <c:ptCount val="1"/>
                <c:pt idx="0">
                  <c:v>Strömsbro</c:v>
                </c:pt>
              </c:strCache>
            </c:strRef>
          </c:tx>
          <c:spPr>
            <a:solidFill>
              <a:srgbClr val="E90016"/>
            </a:solidFill>
            <a:ln w="25400">
              <a:noFill/>
            </a:ln>
          </c:spPr>
          <c:invertIfNegative val="0"/>
          <c:cat>
            <c:strRef>
              <c:f>Utbildning!$B$10:$B$15</c:f>
              <c:strCache>
                <c:ptCount val="6"/>
                <c:pt idx="0">
                  <c:v>Förgymnasial</c:v>
                </c:pt>
                <c:pt idx="1">
                  <c:v>Gymnasial utbildning, max 2 år</c:v>
                </c:pt>
                <c:pt idx="2">
                  <c:v>Gymnasial utbildning, 3 år eller längre</c:v>
                </c:pt>
                <c:pt idx="3">
                  <c:v>Akademisk utbildning under tre år </c:v>
                </c:pt>
                <c:pt idx="4">
                  <c:v>Akademisk utbildning över  tre år och Forskarutbildning</c:v>
                </c:pt>
                <c:pt idx="5">
                  <c:v>Uppgift saknas</c:v>
                </c:pt>
              </c:strCache>
            </c:strRef>
          </c:cat>
          <c:val>
            <c:numRef>
              <c:f>Utbildning!$F$10:$F$15</c:f>
              <c:numCache>
                <c:formatCode>0.0</c:formatCode>
                <c:ptCount val="6"/>
                <c:pt idx="0">
                  <c:v>15.001383891502906</c:v>
                </c:pt>
                <c:pt idx="1">
                  <c:v>20.813728203708827</c:v>
                </c:pt>
                <c:pt idx="2">
                  <c:v>25.020758372543593</c:v>
                </c:pt>
                <c:pt idx="3">
                  <c:v>13.728203708829229</c:v>
                </c:pt>
                <c:pt idx="4">
                  <c:v>24.605590921671741</c:v>
                </c:pt>
                <c:pt idx="5">
                  <c:v>0.83033490174370328</c:v>
                </c:pt>
              </c:numCache>
            </c:numRef>
          </c:val>
          <c:extLst>
            <c:ext xmlns:c16="http://schemas.microsoft.com/office/drawing/2014/chart" uri="{C3380CC4-5D6E-409C-BE32-E72D297353CC}">
              <c16:uniqueId val="{00000000-A228-4BA7-984A-B616DFA4D5A4}"/>
            </c:ext>
          </c:extLst>
        </c:ser>
        <c:ser>
          <c:idx val="1"/>
          <c:order val="1"/>
          <c:tx>
            <c:strRef>
              <c:f>Utbildning!$G$5</c:f>
              <c:strCache>
                <c:ptCount val="1"/>
                <c:pt idx="0">
                  <c:v>Gävle</c:v>
                </c:pt>
              </c:strCache>
            </c:strRef>
          </c:tx>
          <c:spPr>
            <a:solidFill>
              <a:srgbClr val="FF820E"/>
            </a:solidFill>
            <a:ln w="25400">
              <a:noFill/>
            </a:ln>
          </c:spPr>
          <c:invertIfNegative val="0"/>
          <c:cat>
            <c:strRef>
              <c:f>Utbildning!$B$10:$B$15</c:f>
              <c:strCache>
                <c:ptCount val="6"/>
                <c:pt idx="0">
                  <c:v>Förgymnasial</c:v>
                </c:pt>
                <c:pt idx="1">
                  <c:v>Gymnasial utbildning, max 2 år</c:v>
                </c:pt>
                <c:pt idx="2">
                  <c:v>Gymnasial utbildning, 3 år eller längre</c:v>
                </c:pt>
                <c:pt idx="3">
                  <c:v>Akademisk utbildning under tre år </c:v>
                </c:pt>
                <c:pt idx="4">
                  <c:v>Akademisk utbildning över  tre år och Forskarutbildning</c:v>
                </c:pt>
                <c:pt idx="5">
                  <c:v>Uppgift saknas</c:v>
                </c:pt>
              </c:strCache>
            </c:strRef>
          </c:cat>
          <c:val>
            <c:numRef>
              <c:f>Utbildning!$H$10:$H$15</c:f>
              <c:numCache>
                <c:formatCode>0.0</c:formatCode>
                <c:ptCount val="6"/>
                <c:pt idx="0">
                  <c:v>19.79787939032472</c:v>
                </c:pt>
                <c:pt idx="1">
                  <c:v>21.636845593108017</c:v>
                </c:pt>
                <c:pt idx="2">
                  <c:v>23.651148663574112</c:v>
                </c:pt>
                <c:pt idx="3">
                  <c:v>14.374861939474265</c:v>
                </c:pt>
                <c:pt idx="4">
                  <c:v>19.02474044621162</c:v>
                </c:pt>
                <c:pt idx="5">
                  <c:v>1.5145239673072675</c:v>
                </c:pt>
              </c:numCache>
            </c:numRef>
          </c:val>
          <c:extLst>
            <c:ext xmlns:c16="http://schemas.microsoft.com/office/drawing/2014/chart" uri="{C3380CC4-5D6E-409C-BE32-E72D297353CC}">
              <c16:uniqueId val="{00000001-A228-4BA7-984A-B616DFA4D5A4}"/>
            </c:ext>
          </c:extLst>
        </c:ser>
        <c:ser>
          <c:idx val="3"/>
          <c:order val="2"/>
          <c:tx>
            <c:strRef>
              <c:f>Utbildning!$I$5</c:f>
              <c:strCache>
                <c:ptCount val="1"/>
                <c:pt idx="0">
                  <c:v>Gävleborgs län</c:v>
                </c:pt>
              </c:strCache>
            </c:strRef>
          </c:tx>
          <c:invertIfNegative val="0"/>
          <c:cat>
            <c:strRef>
              <c:f>Utbildning!$B$10:$B$15</c:f>
              <c:strCache>
                <c:ptCount val="6"/>
                <c:pt idx="0">
                  <c:v>Förgymnasial</c:v>
                </c:pt>
                <c:pt idx="1">
                  <c:v>Gymnasial utbildning, max 2 år</c:v>
                </c:pt>
                <c:pt idx="2">
                  <c:v>Gymnasial utbildning, 3 år eller längre</c:v>
                </c:pt>
                <c:pt idx="3">
                  <c:v>Akademisk utbildning under tre år </c:v>
                </c:pt>
                <c:pt idx="4">
                  <c:v>Akademisk utbildning över  tre år och Forskarutbildning</c:v>
                </c:pt>
                <c:pt idx="5">
                  <c:v>Uppgift saknas</c:v>
                </c:pt>
              </c:strCache>
            </c:strRef>
          </c:cat>
          <c:val>
            <c:numRef>
              <c:f>Utbildning!$J$10:$J$15</c:f>
              <c:numCache>
                <c:formatCode>0.0</c:formatCode>
                <c:ptCount val="6"/>
                <c:pt idx="0">
                  <c:v>21.661891956524922</c:v>
                </c:pt>
                <c:pt idx="1">
                  <c:v>25.775626040146609</c:v>
                </c:pt>
                <c:pt idx="2">
                  <c:v>24.23828325174842</c:v>
                </c:pt>
                <c:pt idx="3">
                  <c:v>12.172338566806085</c:v>
                </c:pt>
                <c:pt idx="4">
                  <c:v>14.502266970556224</c:v>
                </c:pt>
                <c:pt idx="5">
                  <c:v>1.6495932142177365</c:v>
                </c:pt>
              </c:numCache>
            </c:numRef>
          </c:val>
          <c:extLst>
            <c:ext xmlns:c16="http://schemas.microsoft.com/office/drawing/2014/chart" uri="{C3380CC4-5D6E-409C-BE32-E72D297353CC}">
              <c16:uniqueId val="{00000003-A228-4BA7-984A-B616DFA4D5A4}"/>
            </c:ext>
          </c:extLst>
        </c:ser>
        <c:ser>
          <c:idx val="2"/>
          <c:order val="3"/>
          <c:tx>
            <c:strRef>
              <c:f>Utbildning!$K$5</c:f>
              <c:strCache>
                <c:ptCount val="1"/>
                <c:pt idx="0">
                  <c:v>Riket </c:v>
                </c:pt>
              </c:strCache>
            </c:strRef>
          </c:tx>
          <c:spPr>
            <a:solidFill>
              <a:srgbClr val="B5AC9F"/>
            </a:solidFill>
            <a:ln w="25400">
              <a:noFill/>
            </a:ln>
          </c:spPr>
          <c:invertIfNegative val="0"/>
          <c:cat>
            <c:strRef>
              <c:f>Utbildning!$B$10:$B$15</c:f>
              <c:strCache>
                <c:ptCount val="6"/>
                <c:pt idx="0">
                  <c:v>Förgymnasial</c:v>
                </c:pt>
                <c:pt idx="1">
                  <c:v>Gymnasial utbildning, max 2 år</c:v>
                </c:pt>
                <c:pt idx="2">
                  <c:v>Gymnasial utbildning, 3 år eller längre</c:v>
                </c:pt>
                <c:pt idx="3">
                  <c:v>Akademisk utbildning under tre år </c:v>
                </c:pt>
                <c:pt idx="4">
                  <c:v>Akademisk utbildning över  tre år och Forskarutbildning</c:v>
                </c:pt>
                <c:pt idx="5">
                  <c:v>Uppgift saknas</c:v>
                </c:pt>
              </c:strCache>
            </c:strRef>
          </c:cat>
          <c:val>
            <c:numRef>
              <c:f>Utbildning!$L$10:$L$15</c:f>
              <c:numCache>
                <c:formatCode>0.0</c:formatCode>
                <c:ptCount val="6"/>
                <c:pt idx="0">
                  <c:v>18.158703917588745</c:v>
                </c:pt>
                <c:pt idx="1">
                  <c:v>20.911694411735269</c:v>
                </c:pt>
                <c:pt idx="2">
                  <c:v>23.071813203234719</c:v>
                </c:pt>
                <c:pt idx="3">
                  <c:v>14.261800951852107</c:v>
                </c:pt>
                <c:pt idx="4">
                  <c:v>21.46209484026221</c:v>
                </c:pt>
                <c:pt idx="5">
                  <c:v>2.1338926753269458</c:v>
                </c:pt>
              </c:numCache>
            </c:numRef>
          </c:val>
          <c:extLst>
            <c:ext xmlns:c16="http://schemas.microsoft.com/office/drawing/2014/chart" uri="{C3380CC4-5D6E-409C-BE32-E72D297353CC}">
              <c16:uniqueId val="{00000002-A228-4BA7-984A-B616DFA4D5A4}"/>
            </c:ext>
          </c:extLst>
        </c:ser>
        <c:dLbls>
          <c:showLegendKey val="0"/>
          <c:showVal val="0"/>
          <c:showCatName val="0"/>
          <c:showSerName val="0"/>
          <c:showPercent val="0"/>
          <c:showBubbleSize val="0"/>
        </c:dLbls>
        <c:gapWidth val="150"/>
        <c:axId val="362689519"/>
        <c:axId val="1"/>
      </c:barChart>
      <c:catAx>
        <c:axId val="362689519"/>
        <c:scaling>
          <c:orientation val="minMax"/>
        </c:scaling>
        <c:delete val="0"/>
        <c:axPos val="b"/>
        <c:majorGridlines>
          <c:spPr>
            <a:ln w="3175">
              <a:solidFill>
                <a:srgbClr val="B5AC9F"/>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sv-SE"/>
          </a:p>
        </c:txPr>
        <c:crossAx val="1"/>
        <c:crosses val="autoZero"/>
        <c:auto val="1"/>
        <c:lblAlgn val="ctr"/>
        <c:lblOffset val="100"/>
        <c:tickLblSkip val="1"/>
        <c:tickMarkSkip val="1"/>
        <c:noMultiLvlLbl val="0"/>
      </c:catAx>
      <c:valAx>
        <c:axId val="1"/>
        <c:scaling>
          <c:orientation val="minMax"/>
        </c:scaling>
        <c:delete val="0"/>
        <c:axPos val="l"/>
        <c:title>
          <c:tx>
            <c:rich>
              <a:bodyPr rot="0" vert="horz"/>
              <a:lstStyle/>
              <a:p>
                <a:pPr algn="ctr">
                  <a:defRPr sz="1100" b="1" i="0" u="none" strike="noStrike" baseline="0">
                    <a:solidFill>
                      <a:srgbClr val="000000"/>
                    </a:solidFill>
                    <a:latin typeface="Arial"/>
                    <a:ea typeface="Arial"/>
                    <a:cs typeface="Arial"/>
                  </a:defRPr>
                </a:pPr>
                <a:r>
                  <a:rPr lang="sv-SE"/>
                  <a:t>Procent</a:t>
                </a:r>
              </a:p>
            </c:rich>
          </c:tx>
          <c:layout>
            <c:manualLayout>
              <c:xMode val="edge"/>
              <c:yMode val="edge"/>
              <c:x val="5.8697987019405005E-2"/>
              <c:y val="4.9568929144817225E-2"/>
            </c:manualLayout>
          </c:layout>
          <c:overlay val="0"/>
          <c:spPr>
            <a:noFill/>
            <a:ln w="25400">
              <a:noFill/>
            </a:ln>
          </c:spPr>
        </c:title>
        <c:numFmt formatCode="0.0" sourceLinked="1"/>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sv-SE"/>
          </a:p>
        </c:txPr>
        <c:crossAx val="362689519"/>
        <c:crosses val="autoZero"/>
        <c:crossBetween val="between"/>
      </c:valAx>
      <c:spPr>
        <a:noFill/>
        <a:ln w="25400">
          <a:noFill/>
        </a:ln>
      </c:spPr>
    </c:plotArea>
    <c:legend>
      <c:legendPos val="r"/>
      <c:layout>
        <c:manualLayout>
          <c:xMode val="edge"/>
          <c:yMode val="edge"/>
          <c:x val="0.76451948736533459"/>
          <c:y val="4.4967917632425379E-2"/>
          <c:w val="0.10144521683743506"/>
          <c:h val="0.17086164855697838"/>
        </c:manualLayout>
      </c:layout>
      <c:overlay val="0"/>
      <c:spPr>
        <a:solidFill>
          <a:schemeClr val="bg1"/>
        </a:solidFill>
        <a:ln w="25400">
          <a:noFill/>
        </a:ln>
      </c:spPr>
      <c:txPr>
        <a:bodyPr/>
        <a:lstStyle/>
        <a:p>
          <a:pPr>
            <a:defRPr sz="845" b="0" i="0" u="none" strike="noStrike" baseline="0">
              <a:solidFill>
                <a:srgbClr val="000000"/>
              </a:solidFill>
              <a:latin typeface="Arial"/>
              <a:ea typeface="Arial"/>
              <a:cs typeface="Arial"/>
            </a:defRPr>
          </a:pPr>
          <a:endParaRPr lang="sv-SE"/>
        </a:p>
      </c:txPr>
    </c:legend>
    <c:plotVisOnly val="1"/>
    <c:dispBlanksAs val="gap"/>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sv-SE"/>
    </a:p>
  </c:txPr>
  <c:printSettings>
    <c:headerFooter alignWithMargins="0"/>
    <c:pageMargins b="1" l="0.75" r="0.75" t="1" header="0.5" footer="0.5"/>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230" b="0" i="0" u="none" strike="noStrike" kern="1200" baseline="0">
                <a:solidFill>
                  <a:srgbClr val="000000"/>
                </a:solidFill>
                <a:latin typeface="Arial"/>
                <a:ea typeface="Arial"/>
                <a:cs typeface="Arial"/>
              </a:defRPr>
            </a:pPr>
            <a:r>
              <a:rPr lang="sv-SE" sz="1100" b="1" i="0" baseline="0">
                <a:effectLst/>
              </a:rPr>
              <a:t>Andel hushåll som äger fordon</a:t>
            </a:r>
            <a:endParaRPr lang="sv-SE" sz="1100">
              <a:effectLst/>
            </a:endParaRPr>
          </a:p>
        </c:rich>
      </c:tx>
      <c:overlay val="0"/>
    </c:title>
    <c:autoTitleDeleted val="0"/>
    <c:plotArea>
      <c:layout>
        <c:manualLayout>
          <c:layoutTarget val="inner"/>
          <c:xMode val="edge"/>
          <c:yMode val="edge"/>
          <c:x val="0.10565640511210411"/>
          <c:y val="0.14870689655172414"/>
          <c:w val="0.82390651259135739"/>
          <c:h val="0.58684529017206177"/>
        </c:manualLayout>
      </c:layout>
      <c:barChart>
        <c:barDir val="col"/>
        <c:grouping val="clustered"/>
        <c:varyColors val="0"/>
        <c:ser>
          <c:idx val="0"/>
          <c:order val="0"/>
          <c:tx>
            <c:strRef>
              <c:f>Fordon!$E$6</c:f>
              <c:strCache>
                <c:ptCount val="1"/>
                <c:pt idx="0">
                  <c:v>Strömsbro</c:v>
                </c:pt>
              </c:strCache>
            </c:strRef>
          </c:tx>
          <c:spPr>
            <a:solidFill>
              <a:srgbClr val="E90016"/>
            </a:solidFill>
            <a:ln w="25400">
              <a:noFill/>
            </a:ln>
          </c:spPr>
          <c:invertIfNegative val="0"/>
          <c:cat>
            <c:strRef>
              <c:f>Fordon!$B$12:$B$15</c:f>
              <c:strCache>
                <c:ptCount val="4"/>
                <c:pt idx="0">
                  <c:v>Personbilar</c:v>
                </c:pt>
                <c:pt idx="1">
                  <c:v>MC</c:v>
                </c:pt>
                <c:pt idx="2">
                  <c:v>Husvagnar</c:v>
                </c:pt>
                <c:pt idx="3">
                  <c:v>EU mopeder</c:v>
                </c:pt>
              </c:strCache>
            </c:strRef>
          </c:cat>
          <c:val>
            <c:numRef>
              <c:f>Fordon!$F$12:$F$15</c:f>
              <c:numCache>
                <c:formatCode>0.0</c:formatCode>
                <c:ptCount val="4"/>
                <c:pt idx="0">
                  <c:v>92.491166077738512</c:v>
                </c:pt>
                <c:pt idx="1">
                  <c:v>6.3162544169611312</c:v>
                </c:pt>
                <c:pt idx="2">
                  <c:v>2.1643109540636045</c:v>
                </c:pt>
                <c:pt idx="3">
                  <c:v>1.3250883392226149</c:v>
                </c:pt>
              </c:numCache>
            </c:numRef>
          </c:val>
          <c:extLst>
            <c:ext xmlns:c16="http://schemas.microsoft.com/office/drawing/2014/chart" uri="{C3380CC4-5D6E-409C-BE32-E72D297353CC}">
              <c16:uniqueId val="{00000000-CBAE-4BF8-B915-B288AF1F7A46}"/>
            </c:ext>
          </c:extLst>
        </c:ser>
        <c:ser>
          <c:idx val="1"/>
          <c:order val="1"/>
          <c:tx>
            <c:strRef>
              <c:f>Fordon!$G$6</c:f>
              <c:strCache>
                <c:ptCount val="1"/>
                <c:pt idx="0">
                  <c:v>Gävle</c:v>
                </c:pt>
              </c:strCache>
            </c:strRef>
          </c:tx>
          <c:spPr>
            <a:solidFill>
              <a:srgbClr val="FF820E"/>
            </a:solidFill>
            <a:ln w="25400">
              <a:noFill/>
            </a:ln>
          </c:spPr>
          <c:invertIfNegative val="0"/>
          <c:cat>
            <c:strRef>
              <c:f>Fordon!$B$12:$B$15</c:f>
              <c:strCache>
                <c:ptCount val="4"/>
                <c:pt idx="0">
                  <c:v>Personbilar</c:v>
                </c:pt>
                <c:pt idx="1">
                  <c:v>MC</c:v>
                </c:pt>
                <c:pt idx="2">
                  <c:v>Husvagnar</c:v>
                </c:pt>
                <c:pt idx="3">
                  <c:v>EU mopeder</c:v>
                </c:pt>
              </c:strCache>
            </c:strRef>
          </c:cat>
          <c:val>
            <c:numRef>
              <c:f>Fordon!$H$12:$H$15</c:f>
              <c:numCache>
                <c:formatCode>0.0</c:formatCode>
                <c:ptCount val="4"/>
                <c:pt idx="0">
                  <c:v>83.080813633864764</c:v>
                </c:pt>
                <c:pt idx="1">
                  <c:v>6.2979659153380982</c:v>
                </c:pt>
                <c:pt idx="2">
                  <c:v>3.4414513468938979</c:v>
                </c:pt>
                <c:pt idx="3">
                  <c:v>1.3040131940626718</c:v>
                </c:pt>
              </c:numCache>
            </c:numRef>
          </c:val>
          <c:extLst>
            <c:ext xmlns:c16="http://schemas.microsoft.com/office/drawing/2014/chart" uri="{C3380CC4-5D6E-409C-BE32-E72D297353CC}">
              <c16:uniqueId val="{00000001-CBAE-4BF8-B915-B288AF1F7A46}"/>
            </c:ext>
          </c:extLst>
        </c:ser>
        <c:ser>
          <c:idx val="3"/>
          <c:order val="2"/>
          <c:tx>
            <c:strRef>
              <c:f>Fordon!$I$6</c:f>
              <c:strCache>
                <c:ptCount val="1"/>
                <c:pt idx="0">
                  <c:v>Gävleborgs län</c:v>
                </c:pt>
              </c:strCache>
            </c:strRef>
          </c:tx>
          <c:invertIfNegative val="0"/>
          <c:cat>
            <c:strRef>
              <c:f>Fordon!$B$12:$B$15</c:f>
              <c:strCache>
                <c:ptCount val="4"/>
                <c:pt idx="0">
                  <c:v>Personbilar</c:v>
                </c:pt>
                <c:pt idx="1">
                  <c:v>MC</c:v>
                </c:pt>
                <c:pt idx="2">
                  <c:v>Husvagnar</c:v>
                </c:pt>
                <c:pt idx="3">
                  <c:v>EU mopeder</c:v>
                </c:pt>
              </c:strCache>
            </c:strRef>
          </c:cat>
          <c:val>
            <c:numRef>
              <c:f>Fordon!$J$12:$J$15</c:f>
              <c:numCache>
                <c:formatCode>0.0</c:formatCode>
                <c:ptCount val="4"/>
                <c:pt idx="0">
                  <c:v>90.268297885306851</c:v>
                </c:pt>
                <c:pt idx="1">
                  <c:v>6.7341093302455963</c:v>
                </c:pt>
                <c:pt idx="2">
                  <c:v>4.9637394112986772</c:v>
                </c:pt>
                <c:pt idx="3">
                  <c:v>1.6073496252056798</c:v>
                </c:pt>
              </c:numCache>
            </c:numRef>
          </c:val>
          <c:extLst>
            <c:ext xmlns:c16="http://schemas.microsoft.com/office/drawing/2014/chart" uri="{C3380CC4-5D6E-409C-BE32-E72D297353CC}">
              <c16:uniqueId val="{00000003-CBAE-4BF8-B915-B288AF1F7A46}"/>
            </c:ext>
          </c:extLst>
        </c:ser>
        <c:ser>
          <c:idx val="2"/>
          <c:order val="3"/>
          <c:tx>
            <c:strRef>
              <c:f>Fordon!$K$6</c:f>
              <c:strCache>
                <c:ptCount val="1"/>
                <c:pt idx="0">
                  <c:v>Riket </c:v>
                </c:pt>
              </c:strCache>
            </c:strRef>
          </c:tx>
          <c:spPr>
            <a:solidFill>
              <a:srgbClr val="B5AC9F"/>
            </a:solidFill>
            <a:ln w="25400">
              <a:noFill/>
            </a:ln>
          </c:spPr>
          <c:invertIfNegative val="0"/>
          <c:cat>
            <c:strRef>
              <c:f>Fordon!$B$12:$B$15</c:f>
              <c:strCache>
                <c:ptCount val="4"/>
                <c:pt idx="0">
                  <c:v>Personbilar</c:v>
                </c:pt>
                <c:pt idx="1">
                  <c:v>MC</c:v>
                </c:pt>
                <c:pt idx="2">
                  <c:v>Husvagnar</c:v>
                </c:pt>
                <c:pt idx="3">
                  <c:v>EU mopeder</c:v>
                </c:pt>
              </c:strCache>
            </c:strRef>
          </c:cat>
          <c:val>
            <c:numRef>
              <c:f>Fordon!$L$12:$L$15</c:f>
              <c:numCache>
                <c:formatCode>0.0</c:formatCode>
                <c:ptCount val="4"/>
                <c:pt idx="0">
                  <c:v>82.035659053283979</c:v>
                </c:pt>
                <c:pt idx="1">
                  <c:v>5.344724426213646</c:v>
                </c:pt>
                <c:pt idx="2">
                  <c:v>3.0443370025085437</c:v>
                </c:pt>
                <c:pt idx="3">
                  <c:v>1.3551862748969437</c:v>
                </c:pt>
              </c:numCache>
            </c:numRef>
          </c:val>
          <c:extLst>
            <c:ext xmlns:c16="http://schemas.microsoft.com/office/drawing/2014/chart" uri="{C3380CC4-5D6E-409C-BE32-E72D297353CC}">
              <c16:uniqueId val="{00000002-CBAE-4BF8-B915-B288AF1F7A46}"/>
            </c:ext>
          </c:extLst>
        </c:ser>
        <c:dLbls>
          <c:showLegendKey val="0"/>
          <c:showVal val="0"/>
          <c:showCatName val="0"/>
          <c:showSerName val="0"/>
          <c:showPercent val="0"/>
          <c:showBubbleSize val="0"/>
        </c:dLbls>
        <c:gapWidth val="150"/>
        <c:axId val="362689519"/>
        <c:axId val="1"/>
      </c:barChart>
      <c:catAx>
        <c:axId val="362689519"/>
        <c:scaling>
          <c:orientation val="minMax"/>
        </c:scaling>
        <c:delete val="0"/>
        <c:axPos val="b"/>
        <c:majorGridlines>
          <c:spPr>
            <a:ln w="3175">
              <a:solidFill>
                <a:srgbClr val="B5AC9F"/>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sv-SE"/>
          </a:p>
        </c:txPr>
        <c:crossAx val="1"/>
        <c:crosses val="autoZero"/>
        <c:auto val="1"/>
        <c:lblAlgn val="ctr"/>
        <c:lblOffset val="100"/>
        <c:tickLblSkip val="1"/>
        <c:tickMarkSkip val="1"/>
        <c:noMultiLvlLbl val="0"/>
      </c:catAx>
      <c:valAx>
        <c:axId val="1"/>
        <c:scaling>
          <c:orientation val="minMax"/>
        </c:scaling>
        <c:delete val="0"/>
        <c:axPos val="l"/>
        <c:title>
          <c:tx>
            <c:rich>
              <a:bodyPr rot="0" vert="horz"/>
              <a:lstStyle/>
              <a:p>
                <a:pPr algn="ctr">
                  <a:defRPr sz="1100" b="1" i="0" u="none" strike="noStrike" baseline="0">
                    <a:solidFill>
                      <a:srgbClr val="000000"/>
                    </a:solidFill>
                    <a:latin typeface="Arial"/>
                    <a:ea typeface="Arial"/>
                    <a:cs typeface="Arial"/>
                  </a:defRPr>
                </a:pPr>
                <a:r>
                  <a:rPr lang="sv-SE"/>
                  <a:t>Procent</a:t>
                </a:r>
              </a:p>
            </c:rich>
          </c:tx>
          <c:layout>
            <c:manualLayout>
              <c:xMode val="edge"/>
              <c:yMode val="edge"/>
              <c:x val="5.8697987019405005E-2"/>
              <c:y val="4.9568929144817225E-2"/>
            </c:manualLayout>
          </c:layout>
          <c:overlay val="0"/>
          <c:spPr>
            <a:noFill/>
            <a:ln w="25400">
              <a:noFill/>
            </a:ln>
          </c:spPr>
        </c:title>
        <c:numFmt formatCode="0.0" sourceLinked="1"/>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sv-SE"/>
          </a:p>
        </c:txPr>
        <c:crossAx val="362689519"/>
        <c:crosses val="autoZero"/>
        <c:crossBetween val="between"/>
      </c:valAx>
      <c:spPr>
        <a:noFill/>
        <a:ln w="25400">
          <a:noFill/>
        </a:ln>
      </c:spPr>
    </c:plotArea>
    <c:legend>
      <c:legendPos val="tr"/>
      <c:overlay val="0"/>
      <c:spPr>
        <a:solidFill>
          <a:schemeClr val="bg1"/>
        </a:solidFill>
        <a:ln w="25400">
          <a:noFill/>
        </a:ln>
      </c:spPr>
      <c:txPr>
        <a:bodyPr anchor="t" anchorCtr="0"/>
        <a:lstStyle/>
        <a:p>
          <a:pPr>
            <a:defRPr sz="845" b="0" i="0" u="none" strike="noStrike" baseline="0">
              <a:solidFill>
                <a:srgbClr val="000000"/>
              </a:solidFill>
              <a:latin typeface="Arial"/>
              <a:ea typeface="Arial"/>
              <a:cs typeface="Arial"/>
            </a:defRPr>
          </a:pPr>
          <a:endParaRPr lang="sv-SE"/>
        </a:p>
      </c:txPr>
    </c:legend>
    <c:plotVisOnly val="1"/>
    <c:dispBlanksAs val="gap"/>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sv-SE"/>
    </a:p>
  </c:txPr>
  <c:printSettings>
    <c:headerFooter alignWithMargins="0"/>
    <c:pageMargins b="1" l="0.75" r="0.75" t="1" header="0.5" footer="0.5"/>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230" b="0" i="0" u="none" strike="noStrike" kern="1200" baseline="0">
                <a:solidFill>
                  <a:srgbClr val="000000"/>
                </a:solidFill>
                <a:latin typeface="Arial"/>
                <a:ea typeface="Arial"/>
                <a:cs typeface="Arial"/>
              </a:defRPr>
            </a:pPr>
            <a:r>
              <a:rPr lang="sv-SE" sz="1100" b="1" i="0" baseline="0">
                <a:effectLst/>
              </a:rPr>
              <a:t>Antal hushåll i valt område som äger fordon</a:t>
            </a:r>
            <a:endParaRPr lang="sv-SE" sz="1100">
              <a:effectLst/>
            </a:endParaRPr>
          </a:p>
        </c:rich>
      </c:tx>
      <c:overlay val="0"/>
    </c:title>
    <c:autoTitleDeleted val="0"/>
    <c:plotArea>
      <c:layout>
        <c:manualLayout>
          <c:layoutTarget val="inner"/>
          <c:xMode val="edge"/>
          <c:yMode val="edge"/>
          <c:x val="0.10565640511210411"/>
          <c:y val="0.14870689655172414"/>
          <c:w val="0.82390651259135739"/>
          <c:h val="0.58684529017206177"/>
        </c:manualLayout>
      </c:layout>
      <c:barChart>
        <c:barDir val="col"/>
        <c:grouping val="clustered"/>
        <c:varyColors val="0"/>
        <c:ser>
          <c:idx val="0"/>
          <c:order val="0"/>
          <c:tx>
            <c:strRef>
              <c:f>Fordon!$E$6</c:f>
              <c:strCache>
                <c:ptCount val="1"/>
                <c:pt idx="0">
                  <c:v>Strömsbro</c:v>
                </c:pt>
              </c:strCache>
            </c:strRef>
          </c:tx>
          <c:spPr>
            <a:solidFill>
              <a:srgbClr val="E90016"/>
            </a:solidFill>
            <a:ln w="25400">
              <a:noFill/>
            </a:ln>
          </c:spPr>
          <c:invertIfNegative val="0"/>
          <c:cat>
            <c:strRef>
              <c:f>Fordon!$B$12:$B$15</c:f>
              <c:strCache>
                <c:ptCount val="4"/>
                <c:pt idx="0">
                  <c:v>Personbilar</c:v>
                </c:pt>
                <c:pt idx="1">
                  <c:v>MC</c:v>
                </c:pt>
                <c:pt idx="2">
                  <c:v>Husvagnar</c:v>
                </c:pt>
                <c:pt idx="3">
                  <c:v>EU mopeder</c:v>
                </c:pt>
              </c:strCache>
            </c:strRef>
          </c:cat>
          <c:val>
            <c:numRef>
              <c:f>Fordon!$E$12:$E$15</c:f>
              <c:numCache>
                <c:formatCode>#,##0</c:formatCode>
                <c:ptCount val="4"/>
                <c:pt idx="0">
                  <c:v>2094</c:v>
                </c:pt>
                <c:pt idx="1">
                  <c:v>143</c:v>
                </c:pt>
                <c:pt idx="2">
                  <c:v>49</c:v>
                </c:pt>
                <c:pt idx="3">
                  <c:v>30</c:v>
                </c:pt>
              </c:numCache>
            </c:numRef>
          </c:val>
          <c:extLst>
            <c:ext xmlns:c16="http://schemas.microsoft.com/office/drawing/2014/chart" uri="{C3380CC4-5D6E-409C-BE32-E72D297353CC}">
              <c16:uniqueId val="{00000000-D6A7-469E-BF5A-659A1480E665}"/>
            </c:ext>
          </c:extLst>
        </c:ser>
        <c:dLbls>
          <c:showLegendKey val="0"/>
          <c:showVal val="0"/>
          <c:showCatName val="0"/>
          <c:showSerName val="0"/>
          <c:showPercent val="0"/>
          <c:showBubbleSize val="0"/>
        </c:dLbls>
        <c:gapWidth val="150"/>
        <c:axId val="362689519"/>
        <c:axId val="1"/>
      </c:barChart>
      <c:catAx>
        <c:axId val="362689519"/>
        <c:scaling>
          <c:orientation val="minMax"/>
        </c:scaling>
        <c:delete val="0"/>
        <c:axPos val="b"/>
        <c:majorGridlines>
          <c:spPr>
            <a:ln w="3175">
              <a:solidFill>
                <a:srgbClr val="B5AC9F"/>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sv-SE"/>
          </a:p>
        </c:txPr>
        <c:crossAx val="1"/>
        <c:crosses val="autoZero"/>
        <c:auto val="1"/>
        <c:lblAlgn val="ctr"/>
        <c:lblOffset val="100"/>
        <c:tickLblSkip val="1"/>
        <c:tickMarkSkip val="1"/>
        <c:noMultiLvlLbl val="0"/>
      </c:catAx>
      <c:valAx>
        <c:axId val="1"/>
        <c:scaling>
          <c:orientation val="minMax"/>
        </c:scaling>
        <c:delete val="0"/>
        <c:axPos val="l"/>
        <c:title>
          <c:tx>
            <c:rich>
              <a:bodyPr rot="0" vert="horz"/>
              <a:lstStyle/>
              <a:p>
                <a:pPr algn="ctr">
                  <a:defRPr sz="1100" b="1" i="0" u="none" strike="noStrike" baseline="0">
                    <a:solidFill>
                      <a:srgbClr val="000000"/>
                    </a:solidFill>
                    <a:latin typeface="Arial"/>
                    <a:ea typeface="Arial"/>
                    <a:cs typeface="Arial"/>
                  </a:defRPr>
                </a:pPr>
                <a:r>
                  <a:rPr lang="sv-SE"/>
                  <a:t>Procent</a:t>
                </a:r>
              </a:p>
            </c:rich>
          </c:tx>
          <c:layout>
            <c:manualLayout>
              <c:xMode val="edge"/>
              <c:yMode val="edge"/>
              <c:x val="5.8697987019405005E-2"/>
              <c:y val="4.9568929144817225E-2"/>
            </c:manualLayout>
          </c:layout>
          <c:overlay val="0"/>
          <c:spPr>
            <a:noFill/>
            <a:ln w="25400">
              <a:noFill/>
            </a:ln>
          </c:spPr>
        </c:title>
        <c:numFmt formatCode="#,##0" sourceLinked="1"/>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sv-SE"/>
          </a:p>
        </c:txPr>
        <c:crossAx val="362689519"/>
        <c:crosses val="autoZero"/>
        <c:crossBetween val="between"/>
      </c:valAx>
      <c:spPr>
        <a:noFill/>
        <a:ln w="25400">
          <a:noFill/>
        </a:ln>
      </c:spPr>
    </c:plotArea>
    <c:legend>
      <c:legendPos val="r"/>
      <c:layout>
        <c:manualLayout>
          <c:xMode val="edge"/>
          <c:yMode val="edge"/>
          <c:x val="0.76451948736533459"/>
          <c:y val="4.4967917632425379E-2"/>
          <c:w val="0.13870120120120119"/>
          <c:h val="4.1642735042735045E-2"/>
        </c:manualLayout>
      </c:layout>
      <c:overlay val="0"/>
      <c:spPr>
        <a:solidFill>
          <a:schemeClr val="bg1"/>
        </a:solidFill>
        <a:ln w="25400">
          <a:noFill/>
        </a:ln>
      </c:spPr>
      <c:txPr>
        <a:bodyPr/>
        <a:lstStyle/>
        <a:p>
          <a:pPr>
            <a:defRPr sz="845" b="0" i="0" u="none" strike="noStrike" baseline="0">
              <a:solidFill>
                <a:srgbClr val="000000"/>
              </a:solidFill>
              <a:latin typeface="Arial"/>
              <a:ea typeface="Arial"/>
              <a:cs typeface="Arial"/>
            </a:defRPr>
          </a:pPr>
          <a:endParaRPr lang="sv-SE"/>
        </a:p>
      </c:txPr>
    </c:legend>
    <c:plotVisOnly val="1"/>
    <c:dispBlanksAs val="gap"/>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sv-SE"/>
    </a:p>
  </c:txPr>
  <c:printSettings>
    <c:headerFooter alignWithMargins="0"/>
    <c:pageMargins b="1" l="0.75" r="0.75" t="1" header="0.5" footer="0.5"/>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SCBdefinitioner!A1"/></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jpeg"/><Relationship Id="rId1" Type="http://schemas.openxmlformats.org/officeDocument/2006/relationships/hyperlink" Target="#SCBdefinitioner!A1"/><Relationship Id="rId5" Type="http://schemas.openxmlformats.org/officeDocument/2006/relationships/image" Target="../media/image7.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hyperlink" Target="#SCBdefinitioner!A1"/><Relationship Id="rId1" Type="http://schemas.openxmlformats.org/officeDocument/2006/relationships/chart" Target="../charts/chart1.xml"/><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5.xml.rels><?xml version="1.0" encoding="UTF-8" standalone="yes"?>
<Relationships xmlns="http://schemas.openxmlformats.org/package/2006/relationships"><Relationship Id="rId3" Type="http://schemas.openxmlformats.org/officeDocument/2006/relationships/hyperlink" Target="#SCBdefinitioner!A1"/><Relationship Id="rId2" Type="http://schemas.openxmlformats.org/officeDocument/2006/relationships/chart" Target="../charts/chart3.xml"/><Relationship Id="rId1" Type="http://schemas.openxmlformats.org/officeDocument/2006/relationships/chart" Target="../charts/chart2.xml"/><Relationship Id="rId4" Type="http://schemas.openxmlformats.org/officeDocument/2006/relationships/image" Target="../media/image4.jpeg"/></Relationships>
</file>

<file path=xl/drawings/_rels/drawing6.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hyperlink" Target="#SCBdefinitioner!A1"/><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3" Type="http://schemas.openxmlformats.org/officeDocument/2006/relationships/hyperlink" Target="#SCBdefinitioner!A1"/><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image" Target="../media/image4.jpeg"/></Relationships>
</file>

<file path=xl/drawings/_rels/drawing8.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hyperlink" Target="#SCBdefinitioner!A1"/><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hyperlink" Target="#SCBdefinitioner!A1"/><Relationship Id="rId1" Type="http://schemas.openxmlformats.org/officeDocument/2006/relationships/chart" Target="../charts/chart8.xml"/><Relationship Id="rId4" Type="http://schemas.openxmlformats.org/officeDocument/2006/relationships/chart" Target="../charts/chart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oneCellAnchor>
        <xdr:from>
          <xdr:col>0</xdr:col>
          <xdr:colOff>0</xdr:colOff>
          <xdr:row>7</xdr:row>
          <xdr:rowOff>0</xdr:rowOff>
        </xdr:from>
        <xdr:ext cx="8125200" cy="6264000"/>
        <xdr:pic>
          <xdr:nvPicPr>
            <xdr:cNvPr id="3" name="Bildobjekt 2">
              <a:extLst>
                <a:ext uri="{FF2B5EF4-FFF2-40B4-BE49-F238E27FC236}">
                  <a16:creationId xmlns:a16="http://schemas.microsoft.com/office/drawing/2014/main" id="{00000000-0008-0000-0000-000003000000}"/>
                </a:ext>
              </a:extLst>
            </xdr:cNvPr>
            <xdr:cNvPicPr preferRelativeResize="0">
              <a:picLocks/>
              <a:extLst>
                <a:ext uri="{84589F7E-364E-4C9E-8A38-B11213B215E9}">
                  <a14:cameraTool cellRange="Selektion!$A$1:$Q$1" spid="_x0000_s1112"/>
                </a:ext>
              </a:extLst>
            </xdr:cNvPicPr>
          </xdr:nvPicPr>
          <xdr:blipFill>
            <a:blip xmlns:r="http://schemas.openxmlformats.org/officeDocument/2006/relationships" r:embed="rId1"/>
            <a:stretch>
              <a:fillRect/>
            </a:stretch>
          </xdr:blipFill>
          <xdr:spPr bwMode="auto">
            <a:xfrm>
              <a:off x="0" y="1914525"/>
              <a:ext cx="8125200" cy="62640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one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406349</xdr:colOff>
      <xdr:row>2</xdr:row>
      <xdr:rowOff>82499</xdr:rowOff>
    </xdr:to>
    <xdr:pic>
      <xdr:nvPicPr>
        <xdr:cNvPr id="2" name="Bildobjekt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06349" cy="406349"/>
        </a:xfrm>
        <a:prstGeom prst="rect">
          <a:avLst/>
        </a:prstGeom>
      </xdr:spPr>
    </xdr:pic>
    <xdr:clientData/>
  </xdr:twoCellAnchor>
  <xdr:twoCellAnchor editAs="oneCell">
    <xdr:from>
      <xdr:col>0</xdr:col>
      <xdr:colOff>0</xdr:colOff>
      <xdr:row>0</xdr:row>
      <xdr:rowOff>0</xdr:rowOff>
    </xdr:from>
    <xdr:to>
      <xdr:col>17</xdr:col>
      <xdr:colOff>376000</xdr:colOff>
      <xdr:row>0</xdr:row>
      <xdr:rowOff>8216900</xdr:rowOff>
    </xdr:to>
    <xdr:pic>
      <xdr:nvPicPr>
        <xdr:cNvPr id="3" name="Picture 1" descr="Picture">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0</xdr:col>
      <xdr:colOff>352425</xdr:colOff>
      <xdr:row>1</xdr:row>
      <xdr:rowOff>60325</xdr:rowOff>
    </xdr:to>
    <xdr:pic>
      <xdr:nvPicPr>
        <xdr:cNvPr id="19805" name="Picture 19" descr="info">
          <a:hlinkClick xmlns:r="http://schemas.openxmlformats.org/officeDocument/2006/relationships" r:id="rId1"/>
          <a:extLst>
            <a:ext uri="{FF2B5EF4-FFF2-40B4-BE49-F238E27FC236}">
              <a16:creationId xmlns:a16="http://schemas.microsoft.com/office/drawing/2014/main" id="{00000000-0008-0000-0100-00005D4D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8100"/>
          <a:ext cx="3524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0</xdr:col>
      <xdr:colOff>352425</xdr:colOff>
      <xdr:row>1</xdr:row>
      <xdr:rowOff>136525</xdr:rowOff>
    </xdr:to>
    <xdr:pic>
      <xdr:nvPicPr>
        <xdr:cNvPr id="17763" name="Picture 23" descr="info">
          <a:hlinkClick xmlns:r="http://schemas.openxmlformats.org/officeDocument/2006/relationships" r:id="rId1"/>
          <a:extLst>
            <a:ext uri="{FF2B5EF4-FFF2-40B4-BE49-F238E27FC236}">
              <a16:creationId xmlns:a16="http://schemas.microsoft.com/office/drawing/2014/main" id="{00000000-0008-0000-0200-0000634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8100"/>
          <a:ext cx="3524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444500</xdr:colOff>
      <xdr:row>8</xdr:row>
      <xdr:rowOff>0</xdr:rowOff>
    </xdr:from>
    <xdr:to>
      <xdr:col>26</xdr:col>
      <xdr:colOff>91233</xdr:colOff>
      <xdr:row>26</xdr:row>
      <xdr:rowOff>173995</xdr:rowOff>
    </xdr:to>
    <xdr:pic>
      <xdr:nvPicPr>
        <xdr:cNvPr id="2" name="Bildobjekt 1">
          <a:extLst>
            <a:ext uri="{FF2B5EF4-FFF2-40B4-BE49-F238E27FC236}">
              <a16:creationId xmlns:a16="http://schemas.microsoft.com/office/drawing/2014/main" id="{65D3E0EA-343A-4CEF-A6C1-F277E0F3836C}"/>
            </a:ext>
          </a:extLst>
        </xdr:cNvPr>
        <xdr:cNvPicPr>
          <a:picLocks noChangeAspect="1"/>
        </xdr:cNvPicPr>
      </xdr:nvPicPr>
      <xdr:blipFill>
        <a:blip xmlns:r="http://schemas.openxmlformats.org/officeDocument/2006/relationships" r:embed="rId3"/>
        <a:stretch>
          <a:fillRect/>
        </a:stretch>
      </xdr:blipFill>
      <xdr:spPr>
        <a:xfrm>
          <a:off x="12293600" y="2184400"/>
          <a:ext cx="6733333" cy="5038095"/>
        </a:xfrm>
        <a:prstGeom prst="rect">
          <a:avLst/>
        </a:prstGeom>
      </xdr:spPr>
    </xdr:pic>
    <xdr:clientData/>
  </xdr:twoCellAnchor>
  <xdr:twoCellAnchor editAs="oneCell">
    <xdr:from>
      <xdr:col>26</xdr:col>
      <xdr:colOff>317500</xdr:colOff>
      <xdr:row>7</xdr:row>
      <xdr:rowOff>152400</xdr:rowOff>
    </xdr:from>
    <xdr:to>
      <xdr:col>30</xdr:col>
      <xdr:colOff>193386</xdr:colOff>
      <xdr:row>18</xdr:row>
      <xdr:rowOff>98081</xdr:rowOff>
    </xdr:to>
    <xdr:pic>
      <xdr:nvPicPr>
        <xdr:cNvPr id="3" name="Bildobjekt 2">
          <a:extLst>
            <a:ext uri="{FF2B5EF4-FFF2-40B4-BE49-F238E27FC236}">
              <a16:creationId xmlns:a16="http://schemas.microsoft.com/office/drawing/2014/main" id="{D977A266-58A3-45FD-8FA0-BE66C2AD50AC}"/>
            </a:ext>
          </a:extLst>
        </xdr:cNvPr>
        <xdr:cNvPicPr>
          <a:picLocks noChangeAspect="1"/>
        </xdr:cNvPicPr>
      </xdr:nvPicPr>
      <xdr:blipFill>
        <a:blip xmlns:r="http://schemas.openxmlformats.org/officeDocument/2006/relationships" r:embed="rId4"/>
        <a:stretch>
          <a:fillRect/>
        </a:stretch>
      </xdr:blipFill>
      <xdr:spPr>
        <a:xfrm>
          <a:off x="19253200" y="2133600"/>
          <a:ext cx="2314286" cy="2752381"/>
        </a:xfrm>
        <a:prstGeom prst="rect">
          <a:avLst/>
        </a:prstGeom>
      </xdr:spPr>
    </xdr:pic>
    <xdr:clientData/>
  </xdr:twoCellAnchor>
  <xdr:twoCellAnchor editAs="oneCell">
    <xdr:from>
      <xdr:col>15</xdr:col>
      <xdr:colOff>431800</xdr:colOff>
      <xdr:row>27</xdr:row>
      <xdr:rowOff>186494</xdr:rowOff>
    </xdr:from>
    <xdr:to>
      <xdr:col>26</xdr:col>
      <xdr:colOff>101600</xdr:colOff>
      <xdr:row>46</xdr:row>
      <xdr:rowOff>2582</xdr:rowOff>
    </xdr:to>
    <xdr:pic>
      <xdr:nvPicPr>
        <xdr:cNvPr id="4" name="Bildobjekt 3">
          <a:extLst>
            <a:ext uri="{FF2B5EF4-FFF2-40B4-BE49-F238E27FC236}">
              <a16:creationId xmlns:a16="http://schemas.microsoft.com/office/drawing/2014/main" id="{9921CBAB-AA4D-4B4E-A39E-55679D4FDD23}"/>
            </a:ext>
          </a:extLst>
        </xdr:cNvPr>
        <xdr:cNvPicPr>
          <a:picLocks noChangeAspect="1"/>
        </xdr:cNvPicPr>
      </xdr:nvPicPr>
      <xdr:blipFill>
        <a:blip xmlns:r="http://schemas.openxmlformats.org/officeDocument/2006/relationships" r:embed="rId5"/>
        <a:stretch>
          <a:fillRect/>
        </a:stretch>
      </xdr:blipFill>
      <xdr:spPr>
        <a:xfrm>
          <a:off x="12280900" y="7425494"/>
          <a:ext cx="6756400" cy="485798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38100</xdr:colOff>
      <xdr:row>28</xdr:row>
      <xdr:rowOff>47625</xdr:rowOff>
    </xdr:from>
    <xdr:to>
      <xdr:col>11</xdr:col>
      <xdr:colOff>942975</xdr:colOff>
      <xdr:row>51</xdr:row>
      <xdr:rowOff>152400</xdr:rowOff>
    </xdr:to>
    <xdr:graphicFrame macro="">
      <xdr:nvGraphicFramePr>
        <xdr:cNvPr id="12960" name="Chart 2">
          <a:extLst>
            <a:ext uri="{FF2B5EF4-FFF2-40B4-BE49-F238E27FC236}">
              <a16:creationId xmlns:a16="http://schemas.microsoft.com/office/drawing/2014/main" id="{00000000-0008-0000-0300-0000A03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38100</xdr:rowOff>
    </xdr:from>
    <xdr:to>
      <xdr:col>0</xdr:col>
      <xdr:colOff>352425</xdr:colOff>
      <xdr:row>1</xdr:row>
      <xdr:rowOff>60325</xdr:rowOff>
    </xdr:to>
    <xdr:pic>
      <xdr:nvPicPr>
        <xdr:cNvPr id="12961" name="Picture 13" descr="info">
          <a:hlinkClick xmlns:r="http://schemas.openxmlformats.org/officeDocument/2006/relationships" r:id="rId2"/>
          <a:extLst>
            <a:ext uri="{FF2B5EF4-FFF2-40B4-BE49-F238E27FC236}">
              <a16:creationId xmlns:a16="http://schemas.microsoft.com/office/drawing/2014/main" id="{00000000-0008-0000-0300-0000A132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38100"/>
          <a:ext cx="3524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723900</xdr:colOff>
      <xdr:row>4</xdr:row>
      <xdr:rowOff>0</xdr:rowOff>
    </xdr:from>
    <xdr:to>
      <xdr:col>26</xdr:col>
      <xdr:colOff>532495</xdr:colOff>
      <xdr:row>23</xdr:row>
      <xdr:rowOff>113648</xdr:rowOff>
    </xdr:to>
    <xdr:pic>
      <xdr:nvPicPr>
        <xdr:cNvPr id="2" name="Bildobjekt 1">
          <a:extLst>
            <a:ext uri="{FF2B5EF4-FFF2-40B4-BE49-F238E27FC236}">
              <a16:creationId xmlns:a16="http://schemas.microsoft.com/office/drawing/2014/main" id="{9509618D-914E-4026-9DF6-B14D1C51A321}"/>
            </a:ext>
          </a:extLst>
        </xdr:cNvPr>
        <xdr:cNvPicPr>
          <a:picLocks noChangeAspect="1"/>
        </xdr:cNvPicPr>
      </xdr:nvPicPr>
      <xdr:blipFill>
        <a:blip xmlns:r="http://schemas.openxmlformats.org/officeDocument/2006/relationships" r:embed="rId4"/>
        <a:stretch>
          <a:fillRect/>
        </a:stretch>
      </xdr:blipFill>
      <xdr:spPr>
        <a:xfrm>
          <a:off x="10350500" y="1028700"/>
          <a:ext cx="7238095" cy="5219048"/>
        </a:xfrm>
        <a:prstGeom prst="rect">
          <a:avLst/>
        </a:prstGeom>
      </xdr:spPr>
    </xdr:pic>
    <xdr:clientData/>
  </xdr:twoCellAnchor>
  <xdr:twoCellAnchor editAs="oneCell">
    <xdr:from>
      <xdr:col>14</xdr:col>
      <xdr:colOff>723900</xdr:colOff>
      <xdr:row>25</xdr:row>
      <xdr:rowOff>38100</xdr:rowOff>
    </xdr:from>
    <xdr:to>
      <xdr:col>26</xdr:col>
      <xdr:colOff>571500</xdr:colOff>
      <xdr:row>53</xdr:row>
      <xdr:rowOff>127142</xdr:rowOff>
    </xdr:to>
    <xdr:pic>
      <xdr:nvPicPr>
        <xdr:cNvPr id="3" name="Bildobjekt 2">
          <a:extLst>
            <a:ext uri="{FF2B5EF4-FFF2-40B4-BE49-F238E27FC236}">
              <a16:creationId xmlns:a16="http://schemas.microsoft.com/office/drawing/2014/main" id="{6B0C2C6A-CB8D-4552-A73C-2851585405F9}"/>
            </a:ext>
          </a:extLst>
        </xdr:cNvPr>
        <xdr:cNvPicPr>
          <a:picLocks noChangeAspect="1"/>
        </xdr:cNvPicPr>
      </xdr:nvPicPr>
      <xdr:blipFill>
        <a:blip xmlns:r="http://schemas.openxmlformats.org/officeDocument/2006/relationships" r:embed="rId5"/>
        <a:stretch>
          <a:fillRect/>
        </a:stretch>
      </xdr:blipFill>
      <xdr:spPr>
        <a:xfrm>
          <a:off x="10350500" y="6731000"/>
          <a:ext cx="7277100" cy="5130942"/>
        </a:xfrm>
        <a:prstGeom prst="rect">
          <a:avLst/>
        </a:prstGeom>
      </xdr:spPr>
    </xdr:pic>
    <xdr:clientData/>
  </xdr:twoCellAnchor>
  <xdr:twoCellAnchor editAs="oneCell">
    <xdr:from>
      <xdr:col>27</xdr:col>
      <xdr:colOff>342900</xdr:colOff>
      <xdr:row>3</xdr:row>
      <xdr:rowOff>152399</xdr:rowOff>
    </xdr:from>
    <xdr:to>
      <xdr:col>30</xdr:col>
      <xdr:colOff>279400</xdr:colOff>
      <xdr:row>12</xdr:row>
      <xdr:rowOff>33554</xdr:rowOff>
    </xdr:to>
    <xdr:pic>
      <xdr:nvPicPr>
        <xdr:cNvPr id="4" name="Bildobjekt 3">
          <a:extLst>
            <a:ext uri="{FF2B5EF4-FFF2-40B4-BE49-F238E27FC236}">
              <a16:creationId xmlns:a16="http://schemas.microsoft.com/office/drawing/2014/main" id="{8F8EB78B-42F4-4D84-BC8C-AC001F54A8CE}"/>
            </a:ext>
          </a:extLst>
        </xdr:cNvPr>
        <xdr:cNvPicPr>
          <a:picLocks noChangeAspect="1"/>
        </xdr:cNvPicPr>
      </xdr:nvPicPr>
      <xdr:blipFill>
        <a:blip xmlns:r="http://schemas.openxmlformats.org/officeDocument/2006/relationships" r:embed="rId6"/>
        <a:stretch>
          <a:fillRect/>
        </a:stretch>
      </xdr:blipFill>
      <xdr:spPr>
        <a:xfrm>
          <a:off x="17970500" y="977899"/>
          <a:ext cx="1765300" cy="211635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47625</xdr:colOff>
      <xdr:row>55</xdr:row>
      <xdr:rowOff>19050</xdr:rowOff>
    </xdr:from>
    <xdr:to>
      <xdr:col>9</xdr:col>
      <xdr:colOff>190500</xdr:colOff>
      <xdr:row>70</xdr:row>
      <xdr:rowOff>0</xdr:rowOff>
    </xdr:to>
    <xdr:graphicFrame macro="">
      <xdr:nvGraphicFramePr>
        <xdr:cNvPr id="19432" name="Chart 2">
          <a:extLst>
            <a:ext uri="{FF2B5EF4-FFF2-40B4-BE49-F238E27FC236}">
              <a16:creationId xmlns:a16="http://schemas.microsoft.com/office/drawing/2014/main" id="{00000000-0008-0000-0400-0000E84B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266700</xdr:colOff>
      <xdr:row>55</xdr:row>
      <xdr:rowOff>28575</xdr:rowOff>
    </xdr:from>
    <xdr:to>
      <xdr:col>15</xdr:col>
      <xdr:colOff>771525</xdr:colOff>
      <xdr:row>69</xdr:row>
      <xdr:rowOff>180975</xdr:rowOff>
    </xdr:to>
    <xdr:graphicFrame macro="">
      <xdr:nvGraphicFramePr>
        <xdr:cNvPr id="19433" name="Chart 4">
          <a:extLst>
            <a:ext uri="{FF2B5EF4-FFF2-40B4-BE49-F238E27FC236}">
              <a16:creationId xmlns:a16="http://schemas.microsoft.com/office/drawing/2014/main" id="{00000000-0008-0000-0400-0000E94B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38100</xdr:rowOff>
    </xdr:from>
    <xdr:to>
      <xdr:col>0</xdr:col>
      <xdr:colOff>352425</xdr:colOff>
      <xdr:row>1</xdr:row>
      <xdr:rowOff>60325</xdr:rowOff>
    </xdr:to>
    <xdr:pic>
      <xdr:nvPicPr>
        <xdr:cNvPr id="19434" name="Picture 12" descr="info">
          <a:hlinkClick xmlns:r="http://schemas.openxmlformats.org/officeDocument/2006/relationships" r:id="rId3"/>
          <a:extLst>
            <a:ext uri="{FF2B5EF4-FFF2-40B4-BE49-F238E27FC236}">
              <a16:creationId xmlns:a16="http://schemas.microsoft.com/office/drawing/2014/main" id="{00000000-0008-0000-0400-0000EA4B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8100"/>
          <a:ext cx="3524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361950</xdr:colOff>
      <xdr:row>36</xdr:row>
      <xdr:rowOff>0</xdr:rowOff>
    </xdr:from>
    <xdr:to>
      <xdr:col>5</xdr:col>
      <xdr:colOff>981075</xdr:colOff>
      <xdr:row>44</xdr:row>
      <xdr:rowOff>295275</xdr:rowOff>
    </xdr:to>
    <xdr:graphicFrame macro="">
      <xdr:nvGraphicFramePr>
        <xdr:cNvPr id="17065" name="Chart 3">
          <a:extLst>
            <a:ext uri="{FF2B5EF4-FFF2-40B4-BE49-F238E27FC236}">
              <a16:creationId xmlns:a16="http://schemas.microsoft.com/office/drawing/2014/main" id="{00000000-0008-0000-0500-0000A94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38100</xdr:rowOff>
    </xdr:from>
    <xdr:to>
      <xdr:col>0</xdr:col>
      <xdr:colOff>352425</xdr:colOff>
      <xdr:row>1</xdr:row>
      <xdr:rowOff>60325</xdr:rowOff>
    </xdr:to>
    <xdr:pic>
      <xdr:nvPicPr>
        <xdr:cNvPr id="17066" name="Picture 20" descr="info">
          <a:hlinkClick xmlns:r="http://schemas.openxmlformats.org/officeDocument/2006/relationships" r:id="rId2"/>
          <a:extLst>
            <a:ext uri="{FF2B5EF4-FFF2-40B4-BE49-F238E27FC236}">
              <a16:creationId xmlns:a16="http://schemas.microsoft.com/office/drawing/2014/main" id="{00000000-0008-0000-0500-0000AA42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38100"/>
          <a:ext cx="3524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279400</xdr:colOff>
      <xdr:row>41</xdr:row>
      <xdr:rowOff>161925</xdr:rowOff>
    </xdr:from>
    <xdr:to>
      <xdr:col>10</xdr:col>
      <xdr:colOff>520700</xdr:colOff>
      <xdr:row>52</xdr:row>
      <xdr:rowOff>50801</xdr:rowOff>
    </xdr:to>
    <xdr:graphicFrame macro="">
      <xdr:nvGraphicFramePr>
        <xdr:cNvPr id="16364" name="Chart 2">
          <a:extLst>
            <a:ext uri="{FF2B5EF4-FFF2-40B4-BE49-F238E27FC236}">
              <a16:creationId xmlns:a16="http://schemas.microsoft.com/office/drawing/2014/main" id="{00000000-0008-0000-0600-0000EC3F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123825</xdr:colOff>
      <xdr:row>3</xdr:row>
      <xdr:rowOff>19050</xdr:rowOff>
    </xdr:from>
    <xdr:to>
      <xdr:col>10</xdr:col>
      <xdr:colOff>685800</xdr:colOff>
      <xdr:row>23</xdr:row>
      <xdr:rowOff>228600</xdr:rowOff>
    </xdr:to>
    <xdr:graphicFrame macro="">
      <xdr:nvGraphicFramePr>
        <xdr:cNvPr id="16365" name="Chart 4">
          <a:extLst>
            <a:ext uri="{FF2B5EF4-FFF2-40B4-BE49-F238E27FC236}">
              <a16:creationId xmlns:a16="http://schemas.microsoft.com/office/drawing/2014/main" id="{00000000-0008-0000-0600-0000ED3F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0</xdr:col>
      <xdr:colOff>352425</xdr:colOff>
      <xdr:row>1</xdr:row>
      <xdr:rowOff>80282</xdr:rowOff>
    </xdr:to>
    <xdr:pic>
      <xdr:nvPicPr>
        <xdr:cNvPr id="16366" name="Picture 16" descr="info">
          <a:hlinkClick xmlns:r="http://schemas.openxmlformats.org/officeDocument/2006/relationships" r:id="rId3"/>
          <a:extLst>
            <a:ext uri="{FF2B5EF4-FFF2-40B4-BE49-F238E27FC236}">
              <a16:creationId xmlns:a16="http://schemas.microsoft.com/office/drawing/2014/main" id="{00000000-0008-0000-0600-0000EE3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3524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342900</xdr:colOff>
      <xdr:row>16</xdr:row>
      <xdr:rowOff>266700</xdr:rowOff>
    </xdr:from>
    <xdr:to>
      <xdr:col>9</xdr:col>
      <xdr:colOff>647700</xdr:colOff>
      <xdr:row>32</xdr:row>
      <xdr:rowOff>180975</xdr:rowOff>
    </xdr:to>
    <xdr:graphicFrame macro="">
      <xdr:nvGraphicFramePr>
        <xdr:cNvPr id="13987" name="Chart 2">
          <a:extLst>
            <a:ext uri="{FF2B5EF4-FFF2-40B4-BE49-F238E27FC236}">
              <a16:creationId xmlns:a16="http://schemas.microsoft.com/office/drawing/2014/main" id="{00000000-0008-0000-0700-0000A33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352425</xdr:colOff>
      <xdr:row>1</xdr:row>
      <xdr:rowOff>47625</xdr:rowOff>
    </xdr:to>
    <xdr:pic>
      <xdr:nvPicPr>
        <xdr:cNvPr id="13988" name="Picture 16" descr="info">
          <a:hlinkClick xmlns:r="http://schemas.openxmlformats.org/officeDocument/2006/relationships" r:id="rId2"/>
          <a:extLst>
            <a:ext uri="{FF2B5EF4-FFF2-40B4-BE49-F238E27FC236}">
              <a16:creationId xmlns:a16="http://schemas.microsoft.com/office/drawing/2014/main" id="{00000000-0008-0000-0700-0000A436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524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17</xdr:row>
      <xdr:rowOff>88900</xdr:rowOff>
    </xdr:from>
    <xdr:to>
      <xdr:col>4</xdr:col>
      <xdr:colOff>437000</xdr:colOff>
      <xdr:row>34</xdr:row>
      <xdr:rowOff>6400</xdr:rowOff>
    </xdr:to>
    <xdr:graphicFrame macro="">
      <xdr:nvGraphicFramePr>
        <xdr:cNvPr id="2" name="Chart 2">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352425</xdr:colOff>
      <xdr:row>1</xdr:row>
      <xdr:rowOff>47625</xdr:rowOff>
    </xdr:to>
    <xdr:pic>
      <xdr:nvPicPr>
        <xdr:cNvPr id="3" name="Picture 16" descr="info">
          <a:hlinkClick xmlns:r="http://schemas.openxmlformats.org/officeDocument/2006/relationships" r:id="rId2"/>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524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12701</xdr:colOff>
      <xdr:row>17</xdr:row>
      <xdr:rowOff>114300</xdr:rowOff>
    </xdr:from>
    <xdr:to>
      <xdr:col>12</xdr:col>
      <xdr:colOff>437001</xdr:colOff>
      <xdr:row>34</xdr:row>
      <xdr:rowOff>31800</xdr:rowOff>
    </xdr:to>
    <xdr:graphicFrame macro="">
      <xdr:nvGraphicFramePr>
        <xdr:cNvPr id="5" name="Chart 2">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ikartan.se/" TargetMode="Externa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vmlDrawing" Target="../drawings/vmlDrawing5.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omments" Target="../comments2.xml"/><Relationship Id="rId4" Type="http://schemas.openxmlformats.org/officeDocument/2006/relationships/vmlDrawing" Target="../drawings/vmlDrawing7.v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omments" Target="../comments3.xml"/><Relationship Id="rId4" Type="http://schemas.openxmlformats.org/officeDocument/2006/relationships/vmlDrawing" Target="../drawings/vmlDrawing9.v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omments" Target="../comments4.xml"/><Relationship Id="rId4" Type="http://schemas.openxmlformats.org/officeDocument/2006/relationships/vmlDrawing" Target="../drawings/vmlDrawing11.v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comments" Target="../comments5.xml"/><Relationship Id="rId4" Type="http://schemas.openxmlformats.org/officeDocument/2006/relationships/vmlDrawing" Target="../drawings/vmlDrawing13.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27">
    <pageSetUpPr autoPageBreaks="0"/>
  </sheetPr>
  <dimension ref="A1:K17"/>
  <sheetViews>
    <sheetView showGridLines="0" tabSelected="1" zoomScaleNormal="100" workbookViewId="0">
      <pane ySplit="7" topLeftCell="A8" activePane="bottomLeft" state="frozen"/>
      <selection activeCell="A2" sqref="A2:B2"/>
      <selection pane="bottomLeft" activeCell="E2" sqref="E2"/>
    </sheetView>
  </sheetViews>
  <sheetFormatPr defaultRowHeight="12.75"/>
  <cols>
    <col min="1" max="1" width="14.28515625" customWidth="1"/>
    <col min="2" max="2" width="19.5703125" customWidth="1"/>
    <col min="3" max="3" width="7" style="290" customWidth="1"/>
    <col min="4" max="4" width="23.85546875" customWidth="1"/>
    <col min="5" max="5" width="14.42578125" customWidth="1"/>
    <col min="6" max="6" width="10.7109375" customWidth="1"/>
    <col min="7" max="7" width="31.5703125" customWidth="1"/>
    <col min="8" max="8" width="5.28515625" customWidth="1"/>
    <col min="9" max="9" width="6" customWidth="1"/>
    <col min="10" max="10" width="12.140625" bestFit="1" customWidth="1"/>
    <col min="11" max="11" width="30.7109375" customWidth="1"/>
    <col min="14" max="14" width="21" customWidth="1"/>
  </cols>
  <sheetData>
    <row r="1" spans="1:11" s="455" customFormat="1"/>
    <row r="2" spans="1:11" s="455" customFormat="1">
      <c r="B2" s="106"/>
    </row>
    <row r="3" spans="1:11" s="455" customFormat="1">
      <c r="I3" s="81"/>
    </row>
    <row r="4" spans="1:11" s="34" customFormat="1" ht="51" customHeight="1">
      <c r="A4" s="147" t="s">
        <v>149</v>
      </c>
      <c r="B4" s="456"/>
      <c r="C4" s="456"/>
      <c r="D4" s="457"/>
      <c r="E4" s="33"/>
      <c r="F4" s="33"/>
      <c r="H4" s="33"/>
      <c r="K4" s="105"/>
    </row>
    <row r="5" spans="1:11" s="32" customFormat="1" ht="24" customHeight="1">
      <c r="A5" s="148" t="s">
        <v>150</v>
      </c>
      <c r="C5" s="148" t="str">
        <f>IF(ISBLANK(Metadata!F3), "Statistikområde",Metadata!F3)</f>
        <v>Strömsbro</v>
      </c>
      <c r="E5" s="106"/>
      <c r="F5" s="106"/>
      <c r="G5" s="106"/>
      <c r="H5" s="106"/>
      <c r="I5" s="106"/>
      <c r="J5" s="106"/>
      <c r="K5" s="107"/>
    </row>
    <row r="6" spans="1:11" s="32" customFormat="1" ht="24" customHeight="1">
      <c r="A6" s="148" t="s">
        <v>151</v>
      </c>
      <c r="B6" s="149"/>
      <c r="C6" s="458" t="str">
        <f>Metadata!A3 &amp; ""</f>
        <v>21</v>
      </c>
      <c r="D6" s="458" t="str">
        <f>Metadata!B3 &amp; ""</f>
        <v>Gävleborgs län</v>
      </c>
      <c r="E6" s="106"/>
      <c r="F6" s="106"/>
      <c r="G6" s="106"/>
      <c r="H6" s="106"/>
      <c r="I6" s="106"/>
      <c r="J6" s="106"/>
      <c r="K6" s="107"/>
    </row>
    <row r="7" spans="1:11" s="84" customFormat="1" ht="24" customHeight="1">
      <c r="A7" s="150" t="s">
        <v>152</v>
      </c>
      <c r="B7" s="151"/>
      <c r="C7" s="458" t="str">
        <f>Metadata!C3 &amp; ""</f>
        <v>2180</v>
      </c>
      <c r="D7" s="458" t="str">
        <f>Metadata!D3 &amp; ""</f>
        <v>Gävle</v>
      </c>
      <c r="E7" s="83"/>
      <c r="F7" s="83"/>
      <c r="G7" s="523" t="s">
        <v>358</v>
      </c>
      <c r="H7" s="83"/>
      <c r="J7" s="83"/>
      <c r="K7" s="81"/>
    </row>
    <row r="9" spans="1:11" ht="18">
      <c r="A9" s="108"/>
      <c r="D9" s="104"/>
      <c r="G9" s="109"/>
      <c r="H9" s="109"/>
    </row>
    <row r="13" spans="1:11">
      <c r="A13" s="82"/>
      <c r="B13" s="82"/>
      <c r="C13" s="82"/>
      <c r="D13" s="82"/>
      <c r="E13" s="82"/>
      <c r="F13" s="82"/>
      <c r="G13" s="82"/>
      <c r="H13" s="82"/>
      <c r="I13" s="82"/>
      <c r="J13" s="82"/>
      <c r="K13" s="32"/>
    </row>
    <row r="14" spans="1:11">
      <c r="A14" s="80"/>
      <c r="B14" s="80"/>
      <c r="C14" s="80"/>
      <c r="D14" s="80"/>
      <c r="E14" s="80"/>
      <c r="F14" s="80"/>
      <c r="G14" s="80"/>
      <c r="H14" s="80"/>
      <c r="I14" s="80"/>
      <c r="J14" s="80"/>
      <c r="K14" s="80"/>
    </row>
    <row r="17" spans="1:4">
      <c r="A17" s="28"/>
      <c r="B17" s="28"/>
      <c r="C17" s="28"/>
      <c r="D17" s="28"/>
    </row>
  </sheetData>
  <phoneticPr fontId="0" type="noConversion"/>
  <hyperlinks>
    <hyperlink ref="G7" r:id="rId1"/>
  </hyperlinks>
  <pageMargins left="0.70866141732283472" right="0.47244094488188981" top="0.70866141732283472" bottom="0.98425196850393704" header="0.51181102362204722" footer="0.51181102362204722"/>
  <pageSetup paperSize="9" scale="80" orientation="portrait" r:id="rId2"/>
  <headerFooter alignWithMargins="0">
    <oddFooter>&amp;L&amp;Z&amp;F</oddFooter>
  </headerFooter>
  <drawing r:id="rId3"/>
  <legacyDrawing r:id="rId4"/>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8">
    <pageSetUpPr autoPageBreaks="0" fitToPage="1"/>
  </sheetPr>
  <dimension ref="A1:G58"/>
  <sheetViews>
    <sheetView showGridLines="0" zoomScale="75" zoomScaleNormal="75" workbookViewId="0">
      <selection activeCell="A54" sqref="A54"/>
    </sheetView>
  </sheetViews>
  <sheetFormatPr defaultRowHeight="12.75"/>
  <cols>
    <col min="1" max="1" width="117.7109375" customWidth="1"/>
    <col min="2" max="2" width="9.5703125" customWidth="1"/>
    <col min="3" max="3" width="23.85546875" customWidth="1"/>
    <col min="6" max="6" width="13.85546875" customWidth="1"/>
    <col min="8" max="8" width="13.85546875" customWidth="1"/>
    <col min="13" max="13" width="21" customWidth="1"/>
  </cols>
  <sheetData>
    <row r="1" spans="1:7" s="47" customFormat="1" ht="25.5">
      <c r="A1" s="142" t="s">
        <v>59</v>
      </c>
    </row>
    <row r="2" spans="1:7">
      <c r="A2" s="2"/>
      <c r="B2" s="2"/>
      <c r="C2" s="2"/>
      <c r="D2" s="2"/>
      <c r="E2" s="2"/>
      <c r="F2" s="2"/>
      <c r="G2" s="2"/>
    </row>
    <row r="3" spans="1:7">
      <c r="A3" s="137"/>
    </row>
    <row r="4" spans="1:7">
      <c r="A4" s="1"/>
    </row>
    <row r="5" spans="1:7">
      <c r="A5" s="1"/>
    </row>
    <row r="6" spans="1:7">
      <c r="A6" s="1"/>
    </row>
    <row r="7" spans="1:7">
      <c r="A7" s="137" t="s">
        <v>60</v>
      </c>
    </row>
    <row r="8" spans="1:7" ht="38.25">
      <c r="A8" s="138" t="s">
        <v>61</v>
      </c>
    </row>
    <row r="9" spans="1:7">
      <c r="A9" s="1"/>
    </row>
    <row r="10" spans="1:7">
      <c r="A10" s="137" t="s">
        <v>62</v>
      </c>
    </row>
    <row r="11" spans="1:7" ht="38.25">
      <c r="A11" s="138" t="s">
        <v>63</v>
      </c>
    </row>
    <row r="12" spans="1:7">
      <c r="A12" s="1"/>
    </row>
    <row r="13" spans="1:7">
      <c r="A13" s="137" t="s">
        <v>64</v>
      </c>
    </row>
    <row r="14" spans="1:7" ht="63.75">
      <c r="A14" s="138" t="s">
        <v>65</v>
      </c>
    </row>
    <row r="15" spans="1:7" ht="51">
      <c r="A15" s="138" t="s">
        <v>66</v>
      </c>
    </row>
    <row r="16" spans="1:7" ht="25.5">
      <c r="A16" s="1" t="s">
        <v>67</v>
      </c>
    </row>
    <row r="17" spans="1:1">
      <c r="A17" s="1" t="s">
        <v>68</v>
      </c>
    </row>
    <row r="18" spans="1:1">
      <c r="A18" s="1"/>
    </row>
    <row r="19" spans="1:1">
      <c r="A19" s="137" t="s">
        <v>69</v>
      </c>
    </row>
    <row r="20" spans="1:1" ht="63.75">
      <c r="A20" s="138" t="s">
        <v>70</v>
      </c>
    </row>
    <row r="21" spans="1:1">
      <c r="A21" s="1"/>
    </row>
    <row r="22" spans="1:1">
      <c r="A22" s="137" t="s">
        <v>71</v>
      </c>
    </row>
    <row r="23" spans="1:1" ht="38.25">
      <c r="A23" s="138" t="s">
        <v>72</v>
      </c>
    </row>
    <row r="24" spans="1:1">
      <c r="A24" s="1"/>
    </row>
    <row r="25" spans="1:1">
      <c r="A25" s="137" t="s">
        <v>73</v>
      </c>
    </row>
    <row r="26" spans="1:1">
      <c r="A26" s="1" t="s">
        <v>74</v>
      </c>
    </row>
    <row r="27" spans="1:1">
      <c r="A27" s="1" t="s">
        <v>75</v>
      </c>
    </row>
    <row r="28" spans="1:1">
      <c r="A28" s="1"/>
    </row>
    <row r="29" spans="1:1">
      <c r="A29" s="137" t="s">
        <v>76</v>
      </c>
    </row>
    <row r="30" spans="1:1" ht="38.25">
      <c r="A30" s="271" t="s">
        <v>132</v>
      </c>
    </row>
    <row r="31" spans="1:1">
      <c r="A31" s="1"/>
    </row>
    <row r="32" spans="1:1">
      <c r="A32" s="137" t="s">
        <v>39</v>
      </c>
    </row>
    <row r="33" spans="1:1" s="27" customFormat="1" ht="39.75" customHeight="1">
      <c r="A33" s="139" t="s">
        <v>85</v>
      </c>
    </row>
    <row r="34" spans="1:1" s="27" customFormat="1" ht="51">
      <c r="A34" s="139" t="s">
        <v>86</v>
      </c>
    </row>
    <row r="35" spans="1:1" s="27" customFormat="1" ht="29.25" customHeight="1">
      <c r="A35" s="139" t="s">
        <v>87</v>
      </c>
    </row>
    <row r="36" spans="1:1" s="27" customFormat="1" ht="25.5" customHeight="1">
      <c r="A36" s="139" t="s">
        <v>133</v>
      </c>
    </row>
    <row r="37" spans="1:1" s="27" customFormat="1">
      <c r="A37" s="139" t="s">
        <v>88</v>
      </c>
    </row>
    <row r="38" spans="1:1">
      <c r="A38" s="138"/>
    </row>
    <row r="39" spans="1:1">
      <c r="A39" s="137" t="s">
        <v>76</v>
      </c>
    </row>
    <row r="40" spans="1:1" ht="38.25">
      <c r="A40" s="1" t="s">
        <v>134</v>
      </c>
    </row>
    <row r="41" spans="1:1">
      <c r="A41" s="1"/>
    </row>
    <row r="42" spans="1:1">
      <c r="A42" s="137" t="s">
        <v>38</v>
      </c>
    </row>
    <row r="43" spans="1:1">
      <c r="A43" s="1" t="s">
        <v>77</v>
      </c>
    </row>
    <row r="44" spans="1:1">
      <c r="A44" s="1"/>
    </row>
    <row r="45" spans="1:1">
      <c r="A45" s="137" t="s">
        <v>78</v>
      </c>
    </row>
    <row r="46" spans="1:1" ht="51">
      <c r="A46" s="138" t="s">
        <v>79</v>
      </c>
    </row>
    <row r="47" spans="1:1">
      <c r="A47" s="1"/>
    </row>
    <row r="48" spans="1:1">
      <c r="A48" s="137" t="s">
        <v>36</v>
      </c>
    </row>
    <row r="49" spans="1:1">
      <c r="A49" s="1" t="s">
        <v>80</v>
      </c>
    </row>
    <row r="50" spans="1:1">
      <c r="A50" s="1"/>
    </row>
    <row r="51" spans="1:1">
      <c r="A51" s="137" t="s">
        <v>81</v>
      </c>
    </row>
    <row r="52" spans="1:1">
      <c r="A52" s="1" t="s">
        <v>82</v>
      </c>
    </row>
    <row r="54" spans="1:1">
      <c r="A54" s="394" t="s">
        <v>144</v>
      </c>
    </row>
    <row r="55" spans="1:1">
      <c r="A55" s="393" t="s">
        <v>145</v>
      </c>
    </row>
    <row r="56" spans="1:1">
      <c r="A56" s="393" t="s">
        <v>146</v>
      </c>
    </row>
    <row r="57" spans="1:1">
      <c r="A57" s="393" t="s">
        <v>147</v>
      </c>
    </row>
    <row r="58" spans="1:1">
      <c r="A58" s="393" t="s">
        <v>148</v>
      </c>
    </row>
  </sheetData>
  <phoneticPr fontId="0" type="noConversion"/>
  <pageMargins left="0.72" right="0.48" top="0.7" bottom="0.72" header="0.5" footer="0.5"/>
  <pageSetup paperSize="9" scale="68" orientation="portrait" r:id="rId1"/>
  <headerFooter alignWithMargins="0">
    <oddFooter>&amp;L&amp;Z&amp;F</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dimension ref="A1:F3"/>
  <sheetViews>
    <sheetView workbookViewId="0">
      <selection activeCell="A3" sqref="A3:D3"/>
    </sheetView>
  </sheetViews>
  <sheetFormatPr defaultRowHeight="12.75"/>
  <cols>
    <col min="1" max="1" width="16.5703125" customWidth="1"/>
    <col min="2" max="2" width="13.42578125" customWidth="1"/>
    <col min="3" max="3" width="11.28515625" customWidth="1"/>
    <col min="4" max="4" width="8.28515625" customWidth="1"/>
    <col min="5" max="5" width="61.85546875" customWidth="1"/>
    <col min="6" max="6" width="9.5703125" customWidth="1"/>
  </cols>
  <sheetData>
    <row r="1" spans="1:6">
      <c r="A1" s="479" t="s">
        <v>141</v>
      </c>
      <c r="B1" s="480"/>
      <c r="C1" s="480"/>
      <c r="D1" s="480"/>
      <c r="E1" s="480"/>
      <c r="F1" s="480"/>
    </row>
    <row r="2" spans="1:6">
      <c r="A2" s="481" t="s">
        <v>142</v>
      </c>
      <c r="B2" s="481" t="s">
        <v>111</v>
      </c>
      <c r="C2" s="481" t="s">
        <v>96</v>
      </c>
      <c r="D2" s="481" t="s">
        <v>3</v>
      </c>
      <c r="E2" s="481" t="s">
        <v>143</v>
      </c>
      <c r="F2" s="481" t="s">
        <v>135</v>
      </c>
    </row>
    <row r="3" spans="1:6">
      <c r="A3" s="482" t="s">
        <v>353</v>
      </c>
      <c r="B3" s="482" t="s">
        <v>354</v>
      </c>
      <c r="C3" s="482" t="s">
        <v>355</v>
      </c>
      <c r="D3" s="482" t="s">
        <v>356</v>
      </c>
      <c r="E3" s="480"/>
      <c r="F3" s="482" t="s">
        <v>357</v>
      </c>
    </row>
  </sheetData>
  <pageMargins left="0.25" right="0.25" top="0.75" bottom="0.75" header="0.25" footer="0.25"/>
  <headerFooter>
    <oddFooter>&amp;L8 dec 2016 08:45</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dimension ref="A1"/>
  <sheetViews>
    <sheetView workbookViewId="0">
      <selection activeCell="B4" sqref="B4"/>
    </sheetView>
  </sheetViews>
  <sheetFormatPr defaultRowHeight="12.75"/>
  <sheetData>
    <row r="1" spans="1:1" ht="409.6" customHeight="1">
      <c r="A1" s="483"/>
    </row>
  </sheetData>
  <pageMargins left="0.25" right="0.25" top="0.75" bottom="0.75" header="0.25" footer="0.25"/>
  <headerFooter>
    <oddFooter>&amp;L8 dec 2016 08:45</oddFooter>
  </headerFooter>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dimension ref="A1:Y334"/>
  <sheetViews>
    <sheetView workbookViewId="0">
      <selection sqref="A1:XFD1048576"/>
    </sheetView>
  </sheetViews>
  <sheetFormatPr defaultRowHeight="12.75"/>
  <cols>
    <col min="1" max="16384" width="9.140625" style="289"/>
  </cols>
  <sheetData>
    <row r="1" spans="1:20">
      <c r="A1" s="474" t="s">
        <v>108</v>
      </c>
      <c r="B1" s="473"/>
      <c r="C1" s="473"/>
      <c r="D1" s="473"/>
      <c r="E1" s="473"/>
      <c r="F1" s="473"/>
    </row>
    <row r="2" spans="1:20">
      <c r="A2" s="473"/>
      <c r="B2" s="475" t="s">
        <v>109</v>
      </c>
      <c r="C2" s="475" t="s">
        <v>97</v>
      </c>
      <c r="D2" s="475" t="s">
        <v>89</v>
      </c>
      <c r="E2" s="475" t="s">
        <v>110</v>
      </c>
      <c r="F2" s="475" t="s">
        <v>160</v>
      </c>
    </row>
    <row r="3" spans="1:20">
      <c r="A3" s="475" t="s">
        <v>161</v>
      </c>
      <c r="B3" s="475">
        <v>432</v>
      </c>
      <c r="C3" s="475">
        <v>923</v>
      </c>
      <c r="D3" s="475">
        <v>1020</v>
      </c>
      <c r="E3" s="475">
        <v>0</v>
      </c>
      <c r="F3" s="475">
        <v>2375</v>
      </c>
    </row>
    <row r="4" spans="1:20">
      <c r="A4" s="473"/>
      <c r="B4" s="475">
        <v>18.189473684210526</v>
      </c>
      <c r="C4" s="475">
        <v>38.863157894736844</v>
      </c>
      <c r="D4" s="475">
        <v>42.947368421052637</v>
      </c>
      <c r="E4" s="475">
        <v>0</v>
      </c>
      <c r="F4" s="473"/>
    </row>
    <row r="5" spans="1:20">
      <c r="A5" s="475" t="s">
        <v>3</v>
      </c>
      <c r="B5" s="475">
        <v>22698</v>
      </c>
      <c r="C5" s="475">
        <v>11083</v>
      </c>
      <c r="D5" s="475">
        <v>15787</v>
      </c>
      <c r="E5" s="475">
        <v>2</v>
      </c>
      <c r="F5" s="475">
        <v>49570</v>
      </c>
    </row>
    <row r="6" spans="1:20">
      <c r="A6" s="473"/>
      <c r="B6" s="475">
        <v>45.789792213032079</v>
      </c>
      <c r="C6" s="475">
        <v>22.358281218478918</v>
      </c>
      <c r="D6" s="475">
        <v>31.847891870082712</v>
      </c>
      <c r="E6" s="475">
        <v>4.03469840629413E-3</v>
      </c>
      <c r="F6" s="473"/>
    </row>
    <row r="7" spans="1:20">
      <c r="A7" s="475" t="s">
        <v>111</v>
      </c>
      <c r="B7" s="475">
        <v>56448</v>
      </c>
      <c r="C7" s="475">
        <v>21417</v>
      </c>
      <c r="D7" s="475">
        <v>65143</v>
      </c>
      <c r="E7" s="475">
        <v>13</v>
      </c>
      <c r="F7" s="475">
        <v>143021</v>
      </c>
    </row>
    <row r="8" spans="1:20">
      <c r="A8" s="473"/>
      <c r="B8" s="475">
        <v>39.468329825689935</v>
      </c>
      <c r="C8" s="475">
        <v>14.974723991581657</v>
      </c>
      <c r="D8" s="475">
        <v>45.547856608470084</v>
      </c>
      <c r="E8" s="475">
        <v>9.0895742583257007E-3</v>
      </c>
      <c r="F8" s="473"/>
    </row>
    <row r="9" spans="1:20">
      <c r="A9" s="475" t="s">
        <v>162</v>
      </c>
      <c r="B9" s="475">
        <v>1801248</v>
      </c>
      <c r="C9" s="475">
        <v>1064629</v>
      </c>
      <c r="D9" s="475">
        <v>1849285</v>
      </c>
      <c r="E9" s="475">
        <v>1393</v>
      </c>
      <c r="F9" s="475">
        <v>4716555</v>
      </c>
    </row>
    <row r="10" spans="1:20">
      <c r="A10" s="473"/>
      <c r="B10" s="475">
        <v>38.189907676259473</v>
      </c>
      <c r="C10" s="475">
        <v>22.57217397019647</v>
      </c>
      <c r="D10" s="475">
        <v>39.208384085418274</v>
      </c>
      <c r="E10" s="475">
        <v>2.9534268125782481E-2</v>
      </c>
      <c r="F10" s="473"/>
    </row>
    <row r="11" spans="1:20">
      <c r="A11" s="473"/>
      <c r="B11" s="473"/>
      <c r="C11" s="473"/>
      <c r="D11" s="473"/>
      <c r="E11" s="473"/>
      <c r="F11" s="473"/>
    </row>
    <row r="12" spans="1:20">
      <c r="A12" s="474" t="s">
        <v>115</v>
      </c>
      <c r="B12" s="473"/>
      <c r="C12" s="473"/>
      <c r="D12" s="473"/>
      <c r="E12" s="473"/>
      <c r="F12" s="473"/>
      <c r="G12" s="473"/>
      <c r="H12" s="473"/>
      <c r="I12" s="473"/>
      <c r="J12" s="473"/>
      <c r="K12" s="473"/>
      <c r="L12" s="473"/>
      <c r="M12" s="473"/>
      <c r="N12" s="473"/>
      <c r="O12" s="473"/>
      <c r="P12" s="473"/>
      <c r="Q12" s="473"/>
      <c r="R12" s="473"/>
      <c r="S12" s="473"/>
      <c r="T12" s="473"/>
    </row>
    <row r="13" spans="1:20">
      <c r="A13" s="473"/>
      <c r="B13" s="475" t="s">
        <v>163</v>
      </c>
      <c r="C13" s="475" t="s">
        <v>164</v>
      </c>
      <c r="D13" s="475" t="s">
        <v>165</v>
      </c>
      <c r="E13" s="475" t="s">
        <v>166</v>
      </c>
      <c r="F13" s="475" t="s">
        <v>167</v>
      </c>
      <c r="G13" s="475" t="s">
        <v>168</v>
      </c>
      <c r="H13" s="475" t="s">
        <v>169</v>
      </c>
      <c r="I13" s="475" t="s">
        <v>170</v>
      </c>
      <c r="J13" s="475" t="s">
        <v>171</v>
      </c>
      <c r="K13" s="475" t="s">
        <v>172</v>
      </c>
      <c r="L13" s="475" t="s">
        <v>173</v>
      </c>
      <c r="M13" s="475" t="s">
        <v>174</v>
      </c>
      <c r="N13" s="475" t="s">
        <v>175</v>
      </c>
      <c r="O13" s="475" t="s">
        <v>176</v>
      </c>
      <c r="P13" s="475" t="s">
        <v>177</v>
      </c>
      <c r="Q13" s="475" t="s">
        <v>178</v>
      </c>
      <c r="R13" s="475" t="s">
        <v>179</v>
      </c>
      <c r="S13" s="475" t="s">
        <v>16</v>
      </c>
      <c r="T13" s="475" t="s">
        <v>180</v>
      </c>
    </row>
    <row r="14" spans="1:20">
      <c r="A14" s="475" t="s">
        <v>161</v>
      </c>
      <c r="B14" s="475">
        <v>269</v>
      </c>
      <c r="C14" s="475">
        <v>310</v>
      </c>
      <c r="D14" s="475">
        <v>381</v>
      </c>
      <c r="E14" s="475">
        <v>282</v>
      </c>
      <c r="F14" s="475">
        <v>294</v>
      </c>
      <c r="G14" s="475">
        <v>239</v>
      </c>
      <c r="H14" s="475">
        <v>230</v>
      </c>
      <c r="I14" s="475">
        <v>288</v>
      </c>
      <c r="J14" s="475">
        <v>424</v>
      </c>
      <c r="K14" s="475">
        <v>404</v>
      </c>
      <c r="L14" s="475">
        <v>392</v>
      </c>
      <c r="M14" s="475">
        <v>269</v>
      </c>
      <c r="N14" s="475">
        <v>265</v>
      </c>
      <c r="O14" s="475">
        <v>276</v>
      </c>
      <c r="P14" s="475">
        <v>304</v>
      </c>
      <c r="Q14" s="475">
        <v>570</v>
      </c>
      <c r="R14" s="475">
        <v>1150</v>
      </c>
      <c r="S14" s="475">
        <v>42</v>
      </c>
      <c r="T14" s="475">
        <v>5197</v>
      </c>
    </row>
    <row r="15" spans="1:20">
      <c r="A15" s="475" t="s">
        <v>3</v>
      </c>
      <c r="B15" s="475">
        <v>5720</v>
      </c>
      <c r="C15" s="475">
        <v>5749</v>
      </c>
      <c r="D15" s="475">
        <v>5473</v>
      </c>
      <c r="E15" s="475">
        <v>5350</v>
      </c>
      <c r="F15" s="475">
        <v>7057</v>
      </c>
      <c r="G15" s="475">
        <v>6917</v>
      </c>
      <c r="H15" s="475">
        <v>5909</v>
      </c>
      <c r="I15" s="475">
        <v>5725</v>
      </c>
      <c r="J15" s="475">
        <v>6612</v>
      </c>
      <c r="K15" s="475">
        <v>6693</v>
      </c>
      <c r="L15" s="475">
        <v>6584</v>
      </c>
      <c r="M15" s="475">
        <v>5818</v>
      </c>
      <c r="N15" s="475">
        <v>5484</v>
      </c>
      <c r="O15" s="475">
        <v>5985</v>
      </c>
      <c r="P15" s="475">
        <v>5335</v>
      </c>
      <c r="Q15" s="475">
        <v>8466</v>
      </c>
      <c r="R15" s="475">
        <v>19786</v>
      </c>
      <c r="S15" s="475">
        <v>40</v>
      </c>
      <c r="T15" s="475">
        <v>98877</v>
      </c>
    </row>
    <row r="16" spans="1:20">
      <c r="A16" s="475" t="s">
        <v>111</v>
      </c>
      <c r="B16" s="475">
        <v>14915</v>
      </c>
      <c r="C16" s="475">
        <v>15436</v>
      </c>
      <c r="D16" s="475">
        <v>15226</v>
      </c>
      <c r="E16" s="475">
        <v>15202</v>
      </c>
      <c r="F16" s="475">
        <v>17770</v>
      </c>
      <c r="G16" s="475">
        <v>17197</v>
      </c>
      <c r="H16" s="475">
        <v>14630</v>
      </c>
      <c r="I16" s="475">
        <v>14463</v>
      </c>
      <c r="J16" s="475">
        <v>17594</v>
      </c>
      <c r="K16" s="475">
        <v>18786</v>
      </c>
      <c r="L16" s="475">
        <v>18907</v>
      </c>
      <c r="M16" s="475">
        <v>17777</v>
      </c>
      <c r="N16" s="475">
        <v>18029</v>
      </c>
      <c r="O16" s="475">
        <v>20067</v>
      </c>
      <c r="P16" s="475">
        <v>17494</v>
      </c>
      <c r="Q16" s="475">
        <v>28322</v>
      </c>
      <c r="R16" s="475">
        <v>65883</v>
      </c>
      <c r="S16" s="475">
        <v>42</v>
      </c>
      <c r="T16" s="475">
        <v>281815</v>
      </c>
    </row>
    <row r="17" spans="1:20">
      <c r="A17" s="475" t="s">
        <v>162</v>
      </c>
      <c r="B17" s="475">
        <v>586218</v>
      </c>
      <c r="C17" s="475">
        <v>589118</v>
      </c>
      <c r="D17" s="475">
        <v>541807</v>
      </c>
      <c r="E17" s="475">
        <v>522472</v>
      </c>
      <c r="F17" s="475">
        <v>656448</v>
      </c>
      <c r="G17" s="475">
        <v>682413</v>
      </c>
      <c r="H17" s="475">
        <v>619071</v>
      </c>
      <c r="I17" s="475">
        <v>608570</v>
      </c>
      <c r="J17" s="475">
        <v>651944</v>
      </c>
      <c r="K17" s="475">
        <v>662423</v>
      </c>
      <c r="L17" s="475">
        <v>644465</v>
      </c>
      <c r="M17" s="475">
        <v>580194</v>
      </c>
      <c r="N17" s="475">
        <v>558647</v>
      </c>
      <c r="O17" s="475">
        <v>588931</v>
      </c>
      <c r="P17" s="475">
        <v>511169</v>
      </c>
      <c r="Q17" s="475">
        <v>847127</v>
      </c>
      <c r="R17" s="475">
        <v>1947227</v>
      </c>
      <c r="S17" s="475">
        <v>40</v>
      </c>
      <c r="T17" s="475">
        <v>9851017</v>
      </c>
    </row>
    <row r="18" spans="1:20">
      <c r="A18" s="473"/>
      <c r="B18" s="473"/>
      <c r="C18" s="473"/>
      <c r="D18" s="473"/>
      <c r="E18" s="473"/>
      <c r="F18" s="473"/>
      <c r="G18" s="473"/>
      <c r="H18" s="473"/>
      <c r="I18" s="473"/>
      <c r="J18" s="473"/>
      <c r="K18" s="473"/>
      <c r="L18" s="473"/>
      <c r="M18" s="473"/>
      <c r="N18" s="473"/>
      <c r="O18" s="473"/>
      <c r="P18" s="473"/>
      <c r="Q18" s="473"/>
      <c r="R18" s="473"/>
      <c r="S18" s="473"/>
      <c r="T18" s="473"/>
    </row>
    <row r="19" spans="1:20">
      <c r="A19" s="474" t="s">
        <v>181</v>
      </c>
      <c r="B19" s="473"/>
      <c r="C19" s="473"/>
      <c r="D19" s="473"/>
      <c r="E19" s="473"/>
      <c r="F19" s="473"/>
      <c r="G19" s="473"/>
      <c r="H19" s="473"/>
      <c r="I19" s="473"/>
      <c r="J19" s="473"/>
      <c r="K19" s="473"/>
      <c r="L19" s="473"/>
      <c r="M19" s="473"/>
      <c r="N19" s="473"/>
      <c r="O19" s="473"/>
      <c r="P19" s="473"/>
      <c r="Q19" s="473"/>
      <c r="R19" s="473"/>
      <c r="S19" s="473"/>
      <c r="T19" s="473"/>
    </row>
    <row r="20" spans="1:20">
      <c r="A20" s="473"/>
      <c r="B20" s="475" t="s">
        <v>163</v>
      </c>
      <c r="C20" s="475" t="s">
        <v>164</v>
      </c>
      <c r="D20" s="475" t="s">
        <v>165</v>
      </c>
      <c r="E20" s="475" t="s">
        <v>166</v>
      </c>
      <c r="F20" s="475" t="s">
        <v>167</v>
      </c>
      <c r="G20" s="475" t="s">
        <v>168</v>
      </c>
      <c r="H20" s="475" t="s">
        <v>169</v>
      </c>
      <c r="I20" s="475" t="s">
        <v>170</v>
      </c>
      <c r="J20" s="475" t="s">
        <v>171</v>
      </c>
      <c r="K20" s="475" t="s">
        <v>172</v>
      </c>
      <c r="L20" s="475" t="s">
        <v>173</v>
      </c>
      <c r="M20" s="475" t="s">
        <v>174</v>
      </c>
      <c r="N20" s="475" t="s">
        <v>175</v>
      </c>
      <c r="O20" s="475" t="s">
        <v>176</v>
      </c>
      <c r="P20" s="475" t="s">
        <v>177</v>
      </c>
      <c r="Q20" s="475" t="s">
        <v>178</v>
      </c>
      <c r="R20" s="475" t="s">
        <v>179</v>
      </c>
      <c r="S20" s="475" t="s">
        <v>16</v>
      </c>
      <c r="T20" s="475" t="s">
        <v>180</v>
      </c>
    </row>
    <row r="21" spans="1:20">
      <c r="A21" s="475" t="s">
        <v>182</v>
      </c>
      <c r="B21" s="475">
        <v>278</v>
      </c>
      <c r="C21" s="475">
        <v>338</v>
      </c>
      <c r="D21" s="475">
        <v>312</v>
      </c>
      <c r="E21" s="475">
        <v>345</v>
      </c>
      <c r="F21" s="475">
        <v>240</v>
      </c>
      <c r="G21" s="475">
        <v>155</v>
      </c>
      <c r="H21" s="475">
        <v>216</v>
      </c>
      <c r="I21" s="475">
        <v>341</v>
      </c>
      <c r="J21" s="475">
        <v>415</v>
      </c>
      <c r="K21" s="475">
        <v>406</v>
      </c>
      <c r="L21" s="475">
        <v>292</v>
      </c>
      <c r="M21" s="475">
        <v>258</v>
      </c>
      <c r="N21" s="475">
        <v>274</v>
      </c>
      <c r="O21" s="475">
        <v>321</v>
      </c>
      <c r="P21" s="475">
        <v>239</v>
      </c>
      <c r="Q21" s="475">
        <v>562</v>
      </c>
      <c r="R21" s="475">
        <v>1122</v>
      </c>
      <c r="S21" s="475">
        <v>41.237288135593218</v>
      </c>
      <c r="T21" s="475">
        <v>4992</v>
      </c>
    </row>
    <row r="22" spans="1:20">
      <c r="A22" s="475" t="s">
        <v>183</v>
      </c>
      <c r="B22" s="475">
        <v>266</v>
      </c>
      <c r="C22" s="475">
        <v>337</v>
      </c>
      <c r="D22" s="475">
        <v>299</v>
      </c>
      <c r="E22" s="475">
        <v>332</v>
      </c>
      <c r="F22" s="475">
        <v>256</v>
      </c>
      <c r="G22" s="475">
        <v>174</v>
      </c>
      <c r="H22" s="475">
        <v>229</v>
      </c>
      <c r="I22" s="475">
        <v>302</v>
      </c>
      <c r="J22" s="475">
        <v>411</v>
      </c>
      <c r="K22" s="475">
        <v>428</v>
      </c>
      <c r="L22" s="475">
        <v>315</v>
      </c>
      <c r="M22" s="475">
        <v>266</v>
      </c>
      <c r="N22" s="475">
        <v>264</v>
      </c>
      <c r="O22" s="475">
        <v>322</v>
      </c>
      <c r="P22" s="475">
        <v>246</v>
      </c>
      <c r="Q22" s="475">
        <v>556</v>
      </c>
      <c r="R22" s="475">
        <v>1124</v>
      </c>
      <c r="S22" s="475">
        <v>41.35</v>
      </c>
      <c r="T22" s="475">
        <v>5003</v>
      </c>
    </row>
    <row r="23" spans="1:20">
      <c r="A23" s="475" t="s">
        <v>184</v>
      </c>
      <c r="B23" s="475">
        <v>288</v>
      </c>
      <c r="C23" s="475">
        <v>306</v>
      </c>
      <c r="D23" s="475">
        <v>351</v>
      </c>
      <c r="E23" s="475">
        <v>307</v>
      </c>
      <c r="F23" s="475">
        <v>273</v>
      </c>
      <c r="G23" s="475">
        <v>174</v>
      </c>
      <c r="H23" s="475">
        <v>220</v>
      </c>
      <c r="I23" s="475">
        <v>302</v>
      </c>
      <c r="J23" s="475">
        <v>413</v>
      </c>
      <c r="K23" s="475">
        <v>422</v>
      </c>
      <c r="L23" s="475">
        <v>326</v>
      </c>
      <c r="M23" s="475">
        <v>269</v>
      </c>
      <c r="N23" s="475">
        <v>264</v>
      </c>
      <c r="O23" s="475">
        <v>300</v>
      </c>
      <c r="P23" s="475">
        <v>269</v>
      </c>
      <c r="Q23" s="475">
        <v>535</v>
      </c>
      <c r="R23" s="475">
        <v>1104</v>
      </c>
      <c r="S23" s="475">
        <v>41.9</v>
      </c>
      <c r="T23" s="475">
        <v>5019</v>
      </c>
    </row>
    <row r="24" spans="1:20">
      <c r="A24" s="475" t="s">
        <v>185</v>
      </c>
      <c r="B24" s="475">
        <v>268</v>
      </c>
      <c r="C24" s="475">
        <v>295</v>
      </c>
      <c r="D24" s="475">
        <v>368</v>
      </c>
      <c r="E24" s="475">
        <v>309</v>
      </c>
      <c r="F24" s="475">
        <v>274</v>
      </c>
      <c r="G24" s="475">
        <v>236</v>
      </c>
      <c r="H24" s="475">
        <v>222</v>
      </c>
      <c r="I24" s="475">
        <v>296</v>
      </c>
      <c r="J24" s="475">
        <v>404</v>
      </c>
      <c r="K24" s="475">
        <v>399</v>
      </c>
      <c r="L24" s="475">
        <v>362</v>
      </c>
      <c r="M24" s="475">
        <v>269</v>
      </c>
      <c r="N24" s="475">
        <v>263</v>
      </c>
      <c r="O24" s="475">
        <v>292</v>
      </c>
      <c r="P24" s="475">
        <v>289</v>
      </c>
      <c r="Q24" s="475">
        <v>552</v>
      </c>
      <c r="R24" s="475">
        <v>1133</v>
      </c>
      <c r="S24" s="475">
        <v>42.466666666666669</v>
      </c>
      <c r="T24" s="475">
        <v>5098</v>
      </c>
    </row>
    <row r="25" spans="1:20">
      <c r="A25" s="475" t="s">
        <v>186</v>
      </c>
      <c r="B25" s="475">
        <v>269</v>
      </c>
      <c r="C25" s="475">
        <v>310</v>
      </c>
      <c r="D25" s="475">
        <v>381</v>
      </c>
      <c r="E25" s="475">
        <v>282</v>
      </c>
      <c r="F25" s="475">
        <v>294</v>
      </c>
      <c r="G25" s="475">
        <v>239</v>
      </c>
      <c r="H25" s="475">
        <v>230</v>
      </c>
      <c r="I25" s="475">
        <v>288</v>
      </c>
      <c r="J25" s="475">
        <v>424</v>
      </c>
      <c r="K25" s="475">
        <v>404</v>
      </c>
      <c r="L25" s="475">
        <v>392</v>
      </c>
      <c r="M25" s="475">
        <v>269</v>
      </c>
      <c r="N25" s="475">
        <v>265</v>
      </c>
      <c r="O25" s="475">
        <v>276</v>
      </c>
      <c r="P25" s="475">
        <v>304</v>
      </c>
      <c r="Q25" s="475">
        <v>570</v>
      </c>
      <c r="R25" s="475">
        <v>1150</v>
      </c>
      <c r="S25" s="475">
        <v>42</v>
      </c>
      <c r="T25" s="475">
        <v>5197</v>
      </c>
    </row>
    <row r="26" spans="1:20">
      <c r="A26" s="473"/>
      <c r="B26" s="473"/>
      <c r="C26" s="473"/>
      <c r="D26" s="473"/>
      <c r="E26" s="473"/>
      <c r="F26" s="473"/>
      <c r="G26" s="473"/>
      <c r="H26" s="473"/>
      <c r="I26" s="473"/>
      <c r="J26" s="473"/>
      <c r="K26" s="473"/>
      <c r="L26" s="473"/>
      <c r="M26" s="473"/>
      <c r="N26" s="473"/>
      <c r="O26" s="473"/>
      <c r="P26" s="473"/>
      <c r="Q26" s="473"/>
      <c r="R26" s="473"/>
      <c r="S26" s="473"/>
      <c r="T26" s="473"/>
    </row>
    <row r="27" spans="1:20">
      <c r="A27" s="474" t="s">
        <v>187</v>
      </c>
      <c r="B27" s="473"/>
      <c r="C27" s="473"/>
      <c r="D27" s="473"/>
      <c r="E27" s="473"/>
      <c r="F27" s="473"/>
      <c r="G27" s="473"/>
      <c r="H27" s="473"/>
      <c r="I27" s="473"/>
      <c r="J27" s="473"/>
      <c r="K27" s="473"/>
      <c r="L27" s="473"/>
      <c r="M27" s="473"/>
      <c r="N27" s="473"/>
      <c r="O27" s="473"/>
      <c r="P27" s="473"/>
      <c r="Q27" s="473"/>
      <c r="R27" s="473"/>
      <c r="S27" s="473"/>
      <c r="T27" s="473"/>
    </row>
    <row r="28" spans="1:20">
      <c r="A28" s="473"/>
      <c r="B28" s="475" t="s">
        <v>163</v>
      </c>
      <c r="C28" s="475" t="s">
        <v>164</v>
      </c>
      <c r="D28" s="475" t="s">
        <v>165</v>
      </c>
      <c r="E28" s="475" t="s">
        <v>166</v>
      </c>
      <c r="F28" s="475" t="s">
        <v>167</v>
      </c>
      <c r="G28" s="475" t="s">
        <v>168</v>
      </c>
      <c r="H28" s="475" t="s">
        <v>169</v>
      </c>
      <c r="I28" s="475" t="s">
        <v>170</v>
      </c>
      <c r="J28" s="475" t="s">
        <v>171</v>
      </c>
      <c r="K28" s="475" t="s">
        <v>172</v>
      </c>
      <c r="L28" s="475" t="s">
        <v>173</v>
      </c>
      <c r="M28" s="475" t="s">
        <v>174</v>
      </c>
      <c r="N28" s="475" t="s">
        <v>175</v>
      </c>
      <c r="O28" s="475" t="s">
        <v>176</v>
      </c>
      <c r="P28" s="475" t="s">
        <v>177</v>
      </c>
      <c r="Q28" s="475" t="s">
        <v>178</v>
      </c>
      <c r="R28" s="475" t="s">
        <v>179</v>
      </c>
      <c r="S28" s="475" t="s">
        <v>16</v>
      </c>
      <c r="T28" s="475" t="s">
        <v>180</v>
      </c>
    </row>
    <row r="29" spans="1:20">
      <c r="A29" s="475" t="s">
        <v>182</v>
      </c>
      <c r="B29" s="475">
        <v>5415</v>
      </c>
      <c r="C29" s="475">
        <v>5113</v>
      </c>
      <c r="D29" s="475">
        <v>4731</v>
      </c>
      <c r="E29" s="475">
        <v>6127</v>
      </c>
      <c r="F29" s="475">
        <v>7195</v>
      </c>
      <c r="G29" s="475">
        <v>5925</v>
      </c>
      <c r="H29" s="475">
        <v>5586</v>
      </c>
      <c r="I29" s="475">
        <v>6183</v>
      </c>
      <c r="J29" s="475">
        <v>6456</v>
      </c>
      <c r="K29" s="475">
        <v>6764</v>
      </c>
      <c r="L29" s="475">
        <v>5957</v>
      </c>
      <c r="M29" s="475">
        <v>5673</v>
      </c>
      <c r="N29" s="475">
        <v>6039</v>
      </c>
      <c r="O29" s="475">
        <v>5977</v>
      </c>
      <c r="P29" s="475">
        <v>4230</v>
      </c>
      <c r="Q29" s="475">
        <v>8057</v>
      </c>
      <c r="R29" s="475">
        <v>18264</v>
      </c>
      <c r="S29" s="475">
        <v>40</v>
      </c>
      <c r="T29" s="475">
        <v>95428</v>
      </c>
    </row>
    <row r="30" spans="1:20">
      <c r="A30" s="475" t="s">
        <v>183</v>
      </c>
      <c r="B30" s="475">
        <v>5566</v>
      </c>
      <c r="C30" s="475">
        <v>5257</v>
      </c>
      <c r="D30" s="475">
        <v>4843</v>
      </c>
      <c r="E30" s="475">
        <v>5709</v>
      </c>
      <c r="F30" s="475">
        <v>7420</v>
      </c>
      <c r="G30" s="475">
        <v>6027</v>
      </c>
      <c r="H30" s="475">
        <v>5674</v>
      </c>
      <c r="I30" s="475">
        <v>6047</v>
      </c>
      <c r="J30" s="475">
        <v>6382</v>
      </c>
      <c r="K30" s="475">
        <v>6962</v>
      </c>
      <c r="L30" s="475">
        <v>6088</v>
      </c>
      <c r="M30" s="475">
        <v>5657</v>
      </c>
      <c r="N30" s="475">
        <v>5873</v>
      </c>
      <c r="O30" s="475">
        <v>6129</v>
      </c>
      <c r="P30" s="475">
        <v>4441</v>
      </c>
      <c r="Q30" s="475">
        <v>8095</v>
      </c>
      <c r="R30" s="475">
        <v>18665</v>
      </c>
      <c r="S30" s="475">
        <v>40</v>
      </c>
      <c r="T30" s="475">
        <v>96170</v>
      </c>
    </row>
    <row r="31" spans="1:20">
      <c r="A31" s="475" t="s">
        <v>184</v>
      </c>
      <c r="B31" s="475">
        <v>5641</v>
      </c>
      <c r="C31" s="475">
        <v>5396</v>
      </c>
      <c r="D31" s="475">
        <v>5050</v>
      </c>
      <c r="E31" s="475">
        <v>5588</v>
      </c>
      <c r="F31" s="475">
        <v>7451</v>
      </c>
      <c r="G31" s="475">
        <v>6347</v>
      </c>
      <c r="H31" s="475">
        <v>5770</v>
      </c>
      <c r="I31" s="475">
        <v>5916</v>
      </c>
      <c r="J31" s="475">
        <v>6401</v>
      </c>
      <c r="K31" s="475">
        <v>6999</v>
      </c>
      <c r="L31" s="475">
        <v>6207</v>
      </c>
      <c r="M31" s="475">
        <v>5654</v>
      </c>
      <c r="N31" s="475">
        <v>5701</v>
      </c>
      <c r="O31" s="475">
        <v>6257</v>
      </c>
      <c r="P31" s="475">
        <v>4659</v>
      </c>
      <c r="Q31" s="475">
        <v>8199</v>
      </c>
      <c r="R31" s="475">
        <v>19115</v>
      </c>
      <c r="S31" s="475">
        <v>40</v>
      </c>
      <c r="T31" s="475">
        <v>97236</v>
      </c>
    </row>
    <row r="32" spans="1:20">
      <c r="A32" s="475" t="s">
        <v>185</v>
      </c>
      <c r="B32" s="475">
        <v>5692</v>
      </c>
      <c r="C32" s="475">
        <v>5600</v>
      </c>
      <c r="D32" s="475">
        <v>5369</v>
      </c>
      <c r="E32" s="475">
        <v>5390</v>
      </c>
      <c r="F32" s="475">
        <v>7326</v>
      </c>
      <c r="G32" s="475">
        <v>6692</v>
      </c>
      <c r="H32" s="475">
        <v>5918</v>
      </c>
      <c r="I32" s="475">
        <v>5744</v>
      </c>
      <c r="J32" s="475">
        <v>6586</v>
      </c>
      <c r="K32" s="475">
        <v>6800</v>
      </c>
      <c r="L32" s="475">
        <v>6425</v>
      </c>
      <c r="M32" s="475">
        <v>5711</v>
      </c>
      <c r="N32" s="475">
        <v>5559</v>
      </c>
      <c r="O32" s="475">
        <v>6147</v>
      </c>
      <c r="P32" s="475">
        <v>4995</v>
      </c>
      <c r="Q32" s="475">
        <v>8360</v>
      </c>
      <c r="R32" s="475">
        <v>19502</v>
      </c>
      <c r="S32" s="475">
        <v>40</v>
      </c>
      <c r="T32" s="475">
        <v>98314</v>
      </c>
    </row>
    <row r="33" spans="1:20">
      <c r="A33" s="475" t="s">
        <v>186</v>
      </c>
      <c r="B33" s="475">
        <v>5720</v>
      </c>
      <c r="C33" s="475">
        <v>5749</v>
      </c>
      <c r="D33" s="475">
        <v>5473</v>
      </c>
      <c r="E33" s="475">
        <v>5350</v>
      </c>
      <c r="F33" s="475">
        <v>7057</v>
      </c>
      <c r="G33" s="475">
        <v>6917</v>
      </c>
      <c r="H33" s="475">
        <v>5909</v>
      </c>
      <c r="I33" s="475">
        <v>5725</v>
      </c>
      <c r="J33" s="475">
        <v>6612</v>
      </c>
      <c r="K33" s="475">
        <v>6693</v>
      </c>
      <c r="L33" s="475">
        <v>6584</v>
      </c>
      <c r="M33" s="475">
        <v>5818</v>
      </c>
      <c r="N33" s="475">
        <v>5484</v>
      </c>
      <c r="O33" s="475">
        <v>5985</v>
      </c>
      <c r="P33" s="475">
        <v>5335</v>
      </c>
      <c r="Q33" s="475">
        <v>8466</v>
      </c>
      <c r="R33" s="475">
        <v>19786</v>
      </c>
      <c r="S33" s="475">
        <v>40</v>
      </c>
      <c r="T33" s="475">
        <v>98877</v>
      </c>
    </row>
    <row r="34" spans="1:20">
      <c r="A34" s="473"/>
      <c r="B34" s="473"/>
      <c r="C34" s="473"/>
      <c r="D34" s="473"/>
      <c r="E34" s="473"/>
      <c r="F34" s="473"/>
      <c r="G34" s="473"/>
      <c r="H34" s="473"/>
      <c r="I34" s="473"/>
      <c r="J34" s="473"/>
      <c r="K34" s="473"/>
      <c r="L34" s="473"/>
      <c r="M34" s="473"/>
      <c r="N34" s="473"/>
      <c r="O34" s="473"/>
      <c r="P34" s="473"/>
      <c r="Q34" s="473"/>
      <c r="R34" s="473"/>
      <c r="S34" s="473"/>
      <c r="T34" s="473"/>
    </row>
    <row r="35" spans="1:20">
      <c r="A35" s="474" t="s">
        <v>188</v>
      </c>
      <c r="B35" s="473"/>
      <c r="C35" s="473"/>
      <c r="D35" s="473"/>
      <c r="E35" s="473"/>
      <c r="F35" s="473"/>
      <c r="G35" s="473"/>
      <c r="H35" s="473"/>
      <c r="I35" s="473"/>
      <c r="J35" s="473"/>
      <c r="K35" s="473"/>
      <c r="L35" s="473"/>
      <c r="M35" s="473"/>
    </row>
    <row r="36" spans="1:20">
      <c r="A36" s="473"/>
      <c r="B36" s="475" t="s">
        <v>189</v>
      </c>
      <c r="C36" s="475" t="s">
        <v>190</v>
      </c>
      <c r="D36" s="475" t="s">
        <v>191</v>
      </c>
      <c r="E36" s="475" t="s">
        <v>192</v>
      </c>
      <c r="F36" s="475" t="s">
        <v>193</v>
      </c>
      <c r="G36" s="475" t="s">
        <v>194</v>
      </c>
      <c r="H36" s="475" t="s">
        <v>195</v>
      </c>
      <c r="I36" s="475" t="s">
        <v>196</v>
      </c>
      <c r="J36" s="475" t="s">
        <v>197</v>
      </c>
      <c r="K36" s="475" t="s">
        <v>198</v>
      </c>
      <c r="L36" s="475" t="s">
        <v>199</v>
      </c>
      <c r="M36" s="475" t="s">
        <v>200</v>
      </c>
    </row>
    <row r="37" spans="1:20">
      <c r="A37" s="475" t="s">
        <v>161</v>
      </c>
      <c r="B37" s="475">
        <v>293</v>
      </c>
      <c r="C37" s="475">
        <v>184</v>
      </c>
      <c r="D37" s="475">
        <v>321</v>
      </c>
      <c r="E37" s="475">
        <v>99</v>
      </c>
      <c r="F37" s="475">
        <v>357</v>
      </c>
      <c r="G37" s="475">
        <v>135</v>
      </c>
      <c r="H37" s="475">
        <v>30</v>
      </c>
      <c r="I37" s="475">
        <v>39</v>
      </c>
      <c r="J37" s="475">
        <v>302</v>
      </c>
      <c r="K37" s="475">
        <v>446</v>
      </c>
      <c r="L37" s="475">
        <v>438</v>
      </c>
      <c r="M37" s="475">
        <v>2644</v>
      </c>
    </row>
    <row r="38" spans="1:20">
      <c r="A38" s="473"/>
      <c r="B38" s="475">
        <v>44503.901592718998</v>
      </c>
      <c r="C38" s="475">
        <v>50204.41032608696</v>
      </c>
      <c r="D38" s="475">
        <v>54696.113966770507</v>
      </c>
      <c r="E38" s="475">
        <v>62614.054713804711</v>
      </c>
      <c r="F38" s="475">
        <v>20854.742997198879</v>
      </c>
      <c r="G38" s="475">
        <v>27483.885185185187</v>
      </c>
      <c r="H38" s="473"/>
      <c r="I38" s="473"/>
      <c r="J38" s="475">
        <v>32859.26158940397</v>
      </c>
      <c r="K38" s="475">
        <v>15765.951420029895</v>
      </c>
      <c r="L38" s="473"/>
      <c r="M38" s="475">
        <v>428169.4682299546</v>
      </c>
    </row>
    <row r="39" spans="1:20">
      <c r="A39" s="475" t="s">
        <v>3</v>
      </c>
      <c r="B39" s="475">
        <v>6175</v>
      </c>
      <c r="C39" s="475">
        <v>3221</v>
      </c>
      <c r="D39" s="475">
        <v>4259</v>
      </c>
      <c r="E39" s="475">
        <v>2026</v>
      </c>
      <c r="F39" s="475">
        <v>11260</v>
      </c>
      <c r="G39" s="475">
        <v>3271</v>
      </c>
      <c r="H39" s="475">
        <v>1169</v>
      </c>
      <c r="I39" s="475">
        <v>959</v>
      </c>
      <c r="J39" s="475">
        <v>5375</v>
      </c>
      <c r="K39" s="475">
        <v>7263</v>
      </c>
      <c r="L39" s="475">
        <v>7531</v>
      </c>
      <c r="M39" s="475">
        <v>45366</v>
      </c>
    </row>
    <row r="40" spans="1:20">
      <c r="A40" s="473"/>
      <c r="B40" s="475">
        <v>43583.739352226723</v>
      </c>
      <c r="C40" s="475">
        <v>47472.587550450167</v>
      </c>
      <c r="D40" s="475">
        <v>51405.002543633091</v>
      </c>
      <c r="E40" s="475">
        <v>53123.579220138206</v>
      </c>
      <c r="F40" s="475">
        <v>18628.386774718769</v>
      </c>
      <c r="G40" s="475">
        <v>25485.751655966575</v>
      </c>
      <c r="H40" s="473"/>
      <c r="I40" s="473"/>
      <c r="J40" s="475">
        <v>35357.415147286825</v>
      </c>
      <c r="K40" s="475">
        <v>15649.498955895177</v>
      </c>
      <c r="L40" s="473"/>
      <c r="M40" s="475">
        <v>385712.50297579687</v>
      </c>
    </row>
    <row r="41" spans="1:20">
      <c r="A41" s="475" t="s">
        <v>111</v>
      </c>
      <c r="B41" s="475">
        <v>18202</v>
      </c>
      <c r="C41" s="475">
        <v>8845</v>
      </c>
      <c r="D41" s="475">
        <v>11168</v>
      </c>
      <c r="E41" s="475">
        <v>6101</v>
      </c>
      <c r="F41" s="475">
        <v>30204</v>
      </c>
      <c r="G41" s="475">
        <v>8468</v>
      </c>
      <c r="H41" s="475">
        <v>2744</v>
      </c>
      <c r="I41" s="475">
        <v>2369</v>
      </c>
      <c r="J41" s="475">
        <v>18077</v>
      </c>
      <c r="K41" s="475">
        <v>24183</v>
      </c>
      <c r="L41" s="475">
        <v>24993</v>
      </c>
      <c r="M41" s="475">
        <v>131578</v>
      </c>
    </row>
    <row r="42" spans="1:20">
      <c r="A42" s="473"/>
      <c r="B42" s="475">
        <v>41681.426921949969</v>
      </c>
      <c r="C42" s="475">
        <v>45632.020896928581</v>
      </c>
      <c r="D42" s="475">
        <v>48516.38836407593</v>
      </c>
      <c r="E42" s="475">
        <v>50603.781524886632</v>
      </c>
      <c r="F42" s="475">
        <v>18280.420507217586</v>
      </c>
      <c r="G42" s="475">
        <v>24919.799027712172</v>
      </c>
      <c r="H42" s="473"/>
      <c r="I42" s="473"/>
      <c r="J42" s="475">
        <v>32554.549538087071</v>
      </c>
      <c r="K42" s="475">
        <v>14629.451718838302</v>
      </c>
      <c r="L42" s="473"/>
      <c r="M42" s="475">
        <v>363771.51032847434</v>
      </c>
    </row>
    <row r="43" spans="1:20">
      <c r="A43" s="475" t="s">
        <v>162</v>
      </c>
      <c r="B43" s="475">
        <v>579916</v>
      </c>
      <c r="C43" s="475">
        <v>305693</v>
      </c>
      <c r="D43" s="475">
        <v>421921</v>
      </c>
      <c r="E43" s="475">
        <v>233128</v>
      </c>
      <c r="F43" s="475">
        <v>1015019</v>
      </c>
      <c r="G43" s="475">
        <v>274082</v>
      </c>
      <c r="H43" s="475">
        <v>122884</v>
      </c>
      <c r="I43" s="475">
        <v>111326</v>
      </c>
      <c r="J43" s="475">
        <v>538885</v>
      </c>
      <c r="K43" s="475">
        <v>686712</v>
      </c>
      <c r="L43" s="475">
        <v>711893</v>
      </c>
      <c r="M43" s="475">
        <v>4330153</v>
      </c>
    </row>
    <row r="44" spans="1:20">
      <c r="A44" s="473"/>
      <c r="B44" s="475">
        <v>45584.662222775944</v>
      </c>
      <c r="C44" s="475">
        <v>51149.914863386904</v>
      </c>
      <c r="D44" s="475">
        <v>55678.319626185941</v>
      </c>
      <c r="E44" s="475">
        <v>59412.437265865388</v>
      </c>
      <c r="F44" s="475">
        <v>20218.720552767976</v>
      </c>
      <c r="G44" s="475">
        <v>29164.784882200704</v>
      </c>
      <c r="H44" s="473"/>
      <c r="I44" s="473"/>
      <c r="J44" s="475">
        <v>39098.741663032619</v>
      </c>
      <c r="K44" s="475">
        <v>16923.055870826003</v>
      </c>
      <c r="L44" s="473"/>
      <c r="M44" s="475">
        <v>427473.14081811887</v>
      </c>
    </row>
    <row r="45" spans="1:20">
      <c r="A45" s="473"/>
      <c r="B45" s="473"/>
      <c r="C45" s="473"/>
      <c r="D45" s="473"/>
      <c r="E45" s="473"/>
      <c r="F45" s="473"/>
      <c r="G45" s="473"/>
      <c r="H45" s="473"/>
      <c r="I45" s="473"/>
      <c r="J45" s="473"/>
      <c r="K45" s="473"/>
      <c r="L45" s="473"/>
      <c r="M45" s="473"/>
    </row>
    <row r="46" spans="1:20">
      <c r="A46" s="474" t="s">
        <v>46</v>
      </c>
      <c r="B46" s="473"/>
      <c r="C46" s="473"/>
      <c r="D46" s="473"/>
      <c r="E46" s="473"/>
      <c r="F46" s="473"/>
    </row>
    <row r="47" spans="1:20">
      <c r="A47" s="473"/>
      <c r="B47" s="475" t="s">
        <v>201</v>
      </c>
      <c r="C47" s="475" t="s">
        <v>202</v>
      </c>
      <c r="D47" s="475" t="s">
        <v>203</v>
      </c>
      <c r="E47" s="475" t="s">
        <v>204</v>
      </c>
      <c r="F47" s="475" t="s">
        <v>205</v>
      </c>
    </row>
    <row r="48" spans="1:20">
      <c r="A48" s="475" t="s">
        <v>161</v>
      </c>
      <c r="B48" s="475">
        <v>19.571045576407506</v>
      </c>
      <c r="C48" s="475">
        <v>25.960679177837353</v>
      </c>
      <c r="D48" s="475">
        <v>27.837354781054515</v>
      </c>
      <c r="E48" s="475">
        <v>26.630920464700626</v>
      </c>
      <c r="F48" s="475">
        <v>2238</v>
      </c>
    </row>
    <row r="49" spans="1:8">
      <c r="A49" s="475" t="s">
        <v>3</v>
      </c>
      <c r="B49" s="475">
        <v>27.12824582286294</v>
      </c>
      <c r="C49" s="475">
        <v>25.957765727637437</v>
      </c>
      <c r="D49" s="475">
        <v>25.173037076224485</v>
      </c>
      <c r="E49" s="475">
        <v>21.740951373275138</v>
      </c>
      <c r="F49" s="475">
        <v>45366</v>
      </c>
    </row>
    <row r="50" spans="1:8">
      <c r="A50" s="475" t="s">
        <v>111</v>
      </c>
      <c r="B50" s="475">
        <v>28.677286476462633</v>
      </c>
      <c r="C50" s="475">
        <v>27.756919849822921</v>
      </c>
      <c r="D50" s="475">
        <v>24.642417425405462</v>
      </c>
      <c r="E50" s="475">
        <v>18.923376248308987</v>
      </c>
      <c r="F50" s="475">
        <v>131578</v>
      </c>
    </row>
    <row r="51" spans="1:8">
      <c r="A51" s="475" t="s">
        <v>162</v>
      </c>
      <c r="B51" s="475">
        <v>25.000479197848207</v>
      </c>
      <c r="C51" s="475">
        <v>24.999624724576709</v>
      </c>
      <c r="D51" s="475">
        <v>24.999924944915342</v>
      </c>
      <c r="E51" s="475">
        <v>24.999971132659745</v>
      </c>
      <c r="F51" s="475">
        <v>4330153</v>
      </c>
    </row>
    <row r="52" spans="1:8">
      <c r="A52" s="473"/>
      <c r="B52" s="473"/>
      <c r="C52" s="473"/>
      <c r="D52" s="473"/>
      <c r="E52" s="473"/>
      <c r="F52" s="473"/>
    </row>
    <row r="53" spans="1:8">
      <c r="A53" s="474" t="s">
        <v>206</v>
      </c>
      <c r="B53" s="473"/>
      <c r="C53" s="473"/>
      <c r="D53" s="473"/>
      <c r="E53" s="473"/>
      <c r="F53" s="473"/>
      <c r="G53" s="473"/>
      <c r="H53" s="473"/>
    </row>
    <row r="54" spans="1:8">
      <c r="A54" s="473"/>
      <c r="B54" s="475" t="s">
        <v>207</v>
      </c>
      <c r="C54" s="475" t="s">
        <v>208</v>
      </c>
      <c r="D54" s="475" t="s">
        <v>209</v>
      </c>
      <c r="E54" s="475" t="s">
        <v>210</v>
      </c>
      <c r="F54" s="475" t="s">
        <v>211</v>
      </c>
      <c r="G54" s="475" t="s">
        <v>212</v>
      </c>
      <c r="H54" s="475" t="s">
        <v>213</v>
      </c>
    </row>
    <row r="55" spans="1:8">
      <c r="A55" s="475" t="s">
        <v>161</v>
      </c>
      <c r="B55" s="475">
        <v>542</v>
      </c>
      <c r="C55" s="475">
        <v>752</v>
      </c>
      <c r="D55" s="475">
        <v>904</v>
      </c>
      <c r="E55" s="475">
        <v>496</v>
      </c>
      <c r="F55" s="475">
        <v>889</v>
      </c>
      <c r="G55" s="475">
        <v>30</v>
      </c>
      <c r="H55" s="475">
        <v>3613</v>
      </c>
    </row>
    <row r="56" spans="1:8">
      <c r="A56" s="475" t="s">
        <v>3</v>
      </c>
      <c r="B56" s="475">
        <v>14340</v>
      </c>
      <c r="C56" s="475">
        <v>15672</v>
      </c>
      <c r="D56" s="475">
        <v>17131</v>
      </c>
      <c r="E56" s="475">
        <v>10412</v>
      </c>
      <c r="F56" s="475">
        <v>13780</v>
      </c>
      <c r="G56" s="475">
        <v>1097</v>
      </c>
      <c r="H56" s="475">
        <v>72432</v>
      </c>
    </row>
    <row r="57" spans="1:8">
      <c r="A57" s="475" t="s">
        <v>111</v>
      </c>
      <c r="B57" s="475">
        <v>44385</v>
      </c>
      <c r="C57" s="475">
        <v>52814</v>
      </c>
      <c r="D57" s="475">
        <v>49664</v>
      </c>
      <c r="E57" s="475">
        <v>24941</v>
      </c>
      <c r="F57" s="475">
        <v>29715</v>
      </c>
      <c r="G57" s="475">
        <v>3380</v>
      </c>
      <c r="H57" s="475">
        <v>204899</v>
      </c>
    </row>
    <row r="58" spans="1:8">
      <c r="A58" s="475" t="s">
        <v>162</v>
      </c>
      <c r="B58" s="475">
        <v>1304463</v>
      </c>
      <c r="C58" s="475">
        <v>1502229</v>
      </c>
      <c r="D58" s="475">
        <v>1657405</v>
      </c>
      <c r="E58" s="475">
        <v>1024522</v>
      </c>
      <c r="F58" s="475">
        <v>1541768</v>
      </c>
      <c r="G58" s="475">
        <v>153292</v>
      </c>
      <c r="H58" s="475">
        <v>7183679</v>
      </c>
    </row>
    <row r="59" spans="1:8">
      <c r="A59" s="473"/>
      <c r="B59" s="473"/>
      <c r="C59" s="473"/>
      <c r="D59" s="473"/>
      <c r="E59" s="473"/>
      <c r="F59" s="473"/>
      <c r="G59" s="473"/>
      <c r="H59" s="473"/>
    </row>
    <row r="60" spans="1:8">
      <c r="A60" s="474" t="s">
        <v>144</v>
      </c>
      <c r="B60" s="473"/>
      <c r="C60" s="473"/>
      <c r="D60" s="473"/>
      <c r="E60" s="473"/>
      <c r="F60" s="473"/>
    </row>
    <row r="61" spans="1:8">
      <c r="A61" s="473"/>
      <c r="B61" s="475" t="s">
        <v>214</v>
      </c>
      <c r="C61" s="475" t="s">
        <v>215</v>
      </c>
      <c r="D61" s="475" t="s">
        <v>216</v>
      </c>
      <c r="E61" s="475" t="s">
        <v>217</v>
      </c>
      <c r="F61" s="475" t="s">
        <v>218</v>
      </c>
    </row>
    <row r="62" spans="1:8">
      <c r="A62" s="475" t="s">
        <v>161</v>
      </c>
      <c r="B62" s="475">
        <v>2094</v>
      </c>
      <c r="C62" s="475">
        <v>143</v>
      </c>
      <c r="D62" s="475">
        <v>49</v>
      </c>
      <c r="E62" s="475">
        <v>30</v>
      </c>
      <c r="F62" s="475">
        <v>2264</v>
      </c>
    </row>
    <row r="63" spans="1:8">
      <c r="A63" s="475" t="s">
        <v>3</v>
      </c>
      <c r="B63" s="475">
        <v>37781</v>
      </c>
      <c r="C63" s="475">
        <v>2864</v>
      </c>
      <c r="D63" s="475">
        <v>1565</v>
      </c>
      <c r="E63" s="475">
        <v>593</v>
      </c>
      <c r="F63" s="475">
        <v>45475</v>
      </c>
    </row>
    <row r="64" spans="1:8">
      <c r="A64" s="475" t="s">
        <v>111</v>
      </c>
      <c r="B64" s="475">
        <v>118497</v>
      </c>
      <c r="C64" s="475">
        <v>8840</v>
      </c>
      <c r="D64" s="475">
        <v>6516</v>
      </c>
      <c r="E64" s="475">
        <v>2110</v>
      </c>
      <c r="F64" s="475">
        <v>131272</v>
      </c>
    </row>
    <row r="65" spans="1:25">
      <c r="A65" s="475" t="s">
        <v>162</v>
      </c>
      <c r="B65" s="475">
        <v>3552473</v>
      </c>
      <c r="C65" s="475">
        <v>231448</v>
      </c>
      <c r="D65" s="475">
        <v>131832</v>
      </c>
      <c r="E65" s="475">
        <v>58685</v>
      </c>
      <c r="F65" s="475">
        <v>4330401</v>
      </c>
    </row>
    <row r="66" spans="1:25">
      <c r="A66" s="473"/>
      <c r="B66" s="473"/>
      <c r="C66" s="473"/>
      <c r="D66" s="473"/>
      <c r="E66" s="473"/>
      <c r="F66" s="473"/>
    </row>
    <row r="67" spans="1:25">
      <c r="A67" s="474" t="s">
        <v>219</v>
      </c>
      <c r="B67" s="473"/>
      <c r="C67" s="473"/>
      <c r="D67" s="473"/>
      <c r="E67" s="473"/>
      <c r="F67" s="473"/>
      <c r="G67" s="473"/>
      <c r="H67" s="473"/>
      <c r="I67" s="473"/>
      <c r="J67" s="473"/>
      <c r="K67" s="473"/>
      <c r="L67" s="473"/>
      <c r="M67" s="473"/>
      <c r="N67" s="473"/>
      <c r="O67" s="473"/>
      <c r="P67" s="473"/>
      <c r="Q67" s="473"/>
      <c r="R67" s="473"/>
      <c r="S67" s="473"/>
      <c r="T67" s="473"/>
      <c r="U67" s="473"/>
      <c r="V67" s="473"/>
      <c r="W67" s="473"/>
      <c r="X67" s="473"/>
      <c r="Y67" s="473"/>
    </row>
    <row r="68" spans="1:25">
      <c r="A68" s="475" t="s">
        <v>220</v>
      </c>
      <c r="B68" s="475" t="s">
        <v>221</v>
      </c>
      <c r="C68" s="475" t="s">
        <v>222</v>
      </c>
      <c r="D68" s="475" t="s">
        <v>223</v>
      </c>
      <c r="E68" s="475" t="s">
        <v>224</v>
      </c>
      <c r="F68" s="475" t="s">
        <v>225</v>
      </c>
      <c r="G68" s="475" t="s">
        <v>226</v>
      </c>
      <c r="H68" s="475" t="s">
        <v>227</v>
      </c>
      <c r="I68" s="475" t="s">
        <v>228</v>
      </c>
      <c r="J68" s="475" t="s">
        <v>229</v>
      </c>
      <c r="K68" s="475" t="s">
        <v>230</v>
      </c>
      <c r="L68" s="475" t="s">
        <v>231</v>
      </c>
      <c r="M68" s="475" t="s">
        <v>232</v>
      </c>
      <c r="N68" s="475" t="s">
        <v>233</v>
      </c>
      <c r="O68" s="475" t="s">
        <v>234</v>
      </c>
      <c r="P68" s="475" t="s">
        <v>235</v>
      </c>
      <c r="Q68" s="475" t="s">
        <v>236</v>
      </c>
      <c r="R68" s="475" t="s">
        <v>237</v>
      </c>
      <c r="S68" s="475" t="s">
        <v>238</v>
      </c>
      <c r="T68" s="475" t="s">
        <v>239</v>
      </c>
      <c r="U68" s="475" t="s">
        <v>240</v>
      </c>
      <c r="V68" s="475" t="s">
        <v>241</v>
      </c>
      <c r="W68" s="475" t="s">
        <v>242</v>
      </c>
      <c r="X68" s="475" t="s">
        <v>243</v>
      </c>
      <c r="Y68" s="475" t="s">
        <v>244</v>
      </c>
    </row>
    <row r="69" spans="1:25">
      <c r="A69" s="475">
        <v>0</v>
      </c>
      <c r="B69" s="475">
        <v>103</v>
      </c>
      <c r="C69" s="475">
        <v>151</v>
      </c>
      <c r="D69" s="475">
        <v>90</v>
      </c>
      <c r="E69" s="475">
        <v>134</v>
      </c>
      <c r="F69" s="475">
        <v>193</v>
      </c>
      <c r="G69" s="475">
        <v>285</v>
      </c>
      <c r="H69" s="475">
        <v>495</v>
      </c>
      <c r="I69" s="475">
        <v>533</v>
      </c>
      <c r="J69" s="475">
        <v>535</v>
      </c>
      <c r="K69" s="475">
        <v>584</v>
      </c>
      <c r="L69" s="475">
        <v>1030</v>
      </c>
      <c r="M69" s="475">
        <v>1117</v>
      </c>
      <c r="N69" s="475">
        <v>592</v>
      </c>
      <c r="O69" s="475">
        <v>665</v>
      </c>
      <c r="P69" s="475">
        <v>552</v>
      </c>
      <c r="Q69" s="475">
        <v>631</v>
      </c>
      <c r="R69" s="475">
        <v>1144</v>
      </c>
      <c r="S69" s="475">
        <v>1296</v>
      </c>
      <c r="T69" s="475">
        <v>1190</v>
      </c>
      <c r="U69" s="475">
        <v>1351</v>
      </c>
      <c r="V69" s="475">
        <v>1172</v>
      </c>
      <c r="W69" s="475">
        <v>1346</v>
      </c>
      <c r="X69" s="475">
        <v>2362</v>
      </c>
      <c r="Y69" s="475">
        <v>2697</v>
      </c>
    </row>
    <row r="70" spans="1:25">
      <c r="A70" s="473"/>
      <c r="B70" s="475">
        <v>68.211920529801333</v>
      </c>
      <c r="C70" s="473"/>
      <c r="D70" s="475">
        <v>67.164179104477611</v>
      </c>
      <c r="E70" s="473"/>
      <c r="F70" s="475">
        <v>67.719298245614041</v>
      </c>
      <c r="G70" s="473"/>
      <c r="H70" s="475">
        <v>92.870544090056285</v>
      </c>
      <c r="I70" s="473"/>
      <c r="J70" s="475">
        <v>91.609589041095902</v>
      </c>
      <c r="K70" s="473"/>
      <c r="L70" s="475">
        <v>92.211280214861233</v>
      </c>
      <c r="M70" s="473"/>
      <c r="N70" s="475">
        <v>89.022556390977442</v>
      </c>
      <c r="O70" s="473"/>
      <c r="P70" s="475">
        <v>87.480190174326466</v>
      </c>
      <c r="Q70" s="473"/>
      <c r="R70" s="475">
        <v>88.271604938271608</v>
      </c>
      <c r="S70" s="473"/>
      <c r="T70" s="475">
        <v>88.082901554404145</v>
      </c>
      <c r="U70" s="473"/>
      <c r="V70" s="475">
        <v>87.072808320950969</v>
      </c>
      <c r="W70" s="473"/>
      <c r="X70" s="475">
        <v>87.578791249536522</v>
      </c>
      <c r="Y70" s="473"/>
    </row>
    <row r="71" spans="1:25">
      <c r="A71" s="475">
        <v>3</v>
      </c>
      <c r="B71" s="475">
        <v>2021</v>
      </c>
      <c r="C71" s="475">
        <v>3641</v>
      </c>
      <c r="D71" s="475">
        <v>1960</v>
      </c>
      <c r="E71" s="475">
        <v>3685</v>
      </c>
      <c r="F71" s="475">
        <v>3981</v>
      </c>
      <c r="G71" s="475">
        <v>7326</v>
      </c>
      <c r="H71" s="475">
        <v>10151</v>
      </c>
      <c r="I71" s="475">
        <v>12695</v>
      </c>
      <c r="J71" s="475">
        <v>9335</v>
      </c>
      <c r="K71" s="475">
        <v>12245</v>
      </c>
      <c r="L71" s="475">
        <v>19486</v>
      </c>
      <c r="M71" s="475">
        <v>24940</v>
      </c>
      <c r="N71" s="475">
        <v>9900</v>
      </c>
      <c r="O71" s="475">
        <v>12314</v>
      </c>
      <c r="P71" s="475">
        <v>9549</v>
      </c>
      <c r="Q71" s="475">
        <v>12181</v>
      </c>
      <c r="R71" s="475">
        <v>19449</v>
      </c>
      <c r="S71" s="475">
        <v>24495</v>
      </c>
      <c r="T71" s="475">
        <v>22072</v>
      </c>
      <c r="U71" s="475">
        <v>28650</v>
      </c>
      <c r="V71" s="475">
        <v>20844</v>
      </c>
      <c r="W71" s="475">
        <v>28111</v>
      </c>
      <c r="X71" s="475">
        <v>42916</v>
      </c>
      <c r="Y71" s="475">
        <v>56761</v>
      </c>
    </row>
    <row r="72" spans="1:25">
      <c r="A72" s="473"/>
      <c r="B72" s="475">
        <v>55.506728920626202</v>
      </c>
      <c r="C72" s="473"/>
      <c r="D72" s="475">
        <v>53.188602442333789</v>
      </c>
      <c r="E72" s="473"/>
      <c r="F72" s="475">
        <v>54.340704340704335</v>
      </c>
      <c r="G72" s="473"/>
      <c r="H72" s="475">
        <v>79.96061441512407</v>
      </c>
      <c r="I72" s="473"/>
      <c r="J72" s="475">
        <v>76.235198040016343</v>
      </c>
      <c r="K72" s="473"/>
      <c r="L72" s="475">
        <v>78.131515637530072</v>
      </c>
      <c r="M72" s="473"/>
      <c r="N72" s="475">
        <v>80.396296897839861</v>
      </c>
      <c r="O72" s="473"/>
      <c r="P72" s="475">
        <v>78.392578606025779</v>
      </c>
      <c r="Q72" s="473"/>
      <c r="R72" s="475">
        <v>79.399877526025719</v>
      </c>
      <c r="S72" s="473"/>
      <c r="T72" s="475">
        <v>77.040139616055853</v>
      </c>
      <c r="U72" s="473"/>
      <c r="V72" s="475">
        <v>74.148909679484902</v>
      </c>
      <c r="W72" s="473"/>
      <c r="X72" s="475">
        <v>75.608252144958684</v>
      </c>
      <c r="Y72" s="473"/>
    </row>
    <row r="73" spans="1:25">
      <c r="A73" s="475">
        <v>4</v>
      </c>
      <c r="B73" s="475">
        <v>5552</v>
      </c>
      <c r="C73" s="475">
        <v>9521</v>
      </c>
      <c r="D73" s="475">
        <v>4913</v>
      </c>
      <c r="E73" s="475">
        <v>8789</v>
      </c>
      <c r="F73" s="475">
        <v>10465</v>
      </c>
      <c r="G73" s="475">
        <v>18310</v>
      </c>
      <c r="H73" s="475">
        <v>25959</v>
      </c>
      <c r="I73" s="475">
        <v>32218</v>
      </c>
      <c r="J73" s="475">
        <v>23405</v>
      </c>
      <c r="K73" s="475">
        <v>30692</v>
      </c>
      <c r="L73" s="475">
        <v>49364</v>
      </c>
      <c r="M73" s="475">
        <v>62910</v>
      </c>
      <c r="N73" s="475">
        <v>30344</v>
      </c>
      <c r="O73" s="475">
        <v>37463</v>
      </c>
      <c r="P73" s="475">
        <v>28446</v>
      </c>
      <c r="Q73" s="475">
        <v>36251</v>
      </c>
      <c r="R73" s="475">
        <v>58790</v>
      </c>
      <c r="S73" s="475">
        <v>73714</v>
      </c>
      <c r="T73" s="475">
        <v>61855</v>
      </c>
      <c r="U73" s="475">
        <v>79202</v>
      </c>
      <c r="V73" s="475">
        <v>56764</v>
      </c>
      <c r="W73" s="475">
        <v>75732</v>
      </c>
      <c r="X73" s="475">
        <v>118619</v>
      </c>
      <c r="Y73" s="475">
        <v>154934</v>
      </c>
    </row>
    <row r="74" spans="1:25">
      <c r="A74" s="473"/>
      <c r="B74" s="475">
        <v>58.313202394706444</v>
      </c>
      <c r="C74" s="473"/>
      <c r="D74" s="475">
        <v>55.899419729206969</v>
      </c>
      <c r="E74" s="473"/>
      <c r="F74" s="475">
        <v>57.154560349535778</v>
      </c>
      <c r="G74" s="473"/>
      <c r="H74" s="475">
        <v>80.572971630765409</v>
      </c>
      <c r="I74" s="473"/>
      <c r="J74" s="475">
        <v>76.25765671836308</v>
      </c>
      <c r="K74" s="473"/>
      <c r="L74" s="475">
        <v>78.467652201557783</v>
      </c>
      <c r="M74" s="473"/>
      <c r="N74" s="475">
        <v>80.997250620612334</v>
      </c>
      <c r="O74" s="473"/>
      <c r="P74" s="475">
        <v>78.46955946042867</v>
      </c>
      <c r="Q74" s="473"/>
      <c r="R74" s="475">
        <v>79.754185093740674</v>
      </c>
      <c r="S74" s="473"/>
      <c r="T74" s="475">
        <v>78.097775308704314</v>
      </c>
      <c r="U74" s="473"/>
      <c r="V74" s="475">
        <v>74.953784397612637</v>
      </c>
      <c r="W74" s="473"/>
      <c r="X74" s="475">
        <v>76.560987259090965</v>
      </c>
      <c r="Y74" s="473"/>
    </row>
    <row r="75" spans="1:25">
      <c r="A75" s="475">
        <v>5</v>
      </c>
      <c r="B75" s="475">
        <v>203780</v>
      </c>
      <c r="C75" s="475">
        <v>344583</v>
      </c>
      <c r="D75" s="475">
        <v>189521</v>
      </c>
      <c r="E75" s="475">
        <v>326946</v>
      </c>
      <c r="F75" s="475">
        <v>393301</v>
      </c>
      <c r="G75" s="475">
        <v>671529</v>
      </c>
      <c r="H75" s="475">
        <v>1043892</v>
      </c>
      <c r="I75" s="475">
        <v>1285272</v>
      </c>
      <c r="J75" s="475">
        <v>962004</v>
      </c>
      <c r="K75" s="475">
        <v>1234343</v>
      </c>
      <c r="L75" s="475">
        <v>2005896</v>
      </c>
      <c r="M75" s="475">
        <v>2519615</v>
      </c>
      <c r="N75" s="475">
        <v>995074</v>
      </c>
      <c r="O75" s="475">
        <v>1228289</v>
      </c>
      <c r="P75" s="475">
        <v>951390</v>
      </c>
      <c r="Q75" s="475">
        <v>1205769</v>
      </c>
      <c r="R75" s="475">
        <v>1946464</v>
      </c>
      <c r="S75" s="475">
        <v>2434058</v>
      </c>
      <c r="T75" s="475">
        <v>2242746</v>
      </c>
      <c r="U75" s="475">
        <v>2858144</v>
      </c>
      <c r="V75" s="475">
        <v>2102915</v>
      </c>
      <c r="W75" s="475">
        <v>2767058</v>
      </c>
      <c r="X75" s="475">
        <v>4345661</v>
      </c>
      <c r="Y75" s="475">
        <v>5625202</v>
      </c>
    </row>
    <row r="76" spans="1:25">
      <c r="A76" s="473"/>
      <c r="B76" s="475">
        <v>59.138146687445406</v>
      </c>
      <c r="C76" s="473"/>
      <c r="D76" s="475">
        <v>57.967064897567177</v>
      </c>
      <c r="E76" s="473"/>
      <c r="F76" s="475">
        <v>58.567984405736759</v>
      </c>
      <c r="G76" s="473"/>
      <c r="H76" s="475">
        <v>81.219539521595436</v>
      </c>
      <c r="I76" s="473"/>
      <c r="J76" s="475">
        <v>77.936521696157385</v>
      </c>
      <c r="K76" s="473"/>
      <c r="L76" s="475">
        <v>79.611210442865271</v>
      </c>
      <c r="M76" s="473"/>
      <c r="N76" s="475">
        <v>81.01301892307103</v>
      </c>
      <c r="O76" s="473"/>
      <c r="P76" s="475">
        <v>78.903172995822572</v>
      </c>
      <c r="Q76" s="473"/>
      <c r="R76" s="475">
        <v>79.967856148045769</v>
      </c>
      <c r="S76" s="473"/>
      <c r="T76" s="475">
        <v>78.468614597445054</v>
      </c>
      <c r="U76" s="473"/>
      <c r="V76" s="475">
        <v>75.998226274982301</v>
      </c>
      <c r="W76" s="473"/>
      <c r="X76" s="475">
        <v>77.253421299359559</v>
      </c>
      <c r="Y76" s="473"/>
    </row>
    <row r="77" spans="1:25">
      <c r="A77" s="473"/>
      <c r="B77" s="473"/>
      <c r="C77" s="473"/>
      <c r="D77" s="473"/>
      <c r="E77" s="473"/>
      <c r="F77" s="473"/>
      <c r="G77" s="473"/>
      <c r="H77" s="473"/>
      <c r="I77" s="473"/>
      <c r="J77" s="473"/>
      <c r="K77" s="473"/>
      <c r="L77" s="473"/>
      <c r="M77" s="473"/>
      <c r="N77" s="473"/>
      <c r="O77" s="473"/>
      <c r="P77" s="473"/>
      <c r="Q77" s="473"/>
      <c r="R77" s="473"/>
      <c r="S77" s="473"/>
      <c r="T77" s="473"/>
      <c r="U77" s="473"/>
      <c r="V77" s="473"/>
      <c r="W77" s="473"/>
      <c r="X77" s="473"/>
      <c r="Y77" s="473"/>
    </row>
    <row r="78" spans="1:25">
      <c r="A78" s="474" t="s">
        <v>245</v>
      </c>
      <c r="B78" s="473"/>
      <c r="C78" s="473"/>
      <c r="D78" s="473"/>
    </row>
    <row r="79" spans="1:25">
      <c r="A79" s="475" t="s">
        <v>220</v>
      </c>
      <c r="B79" s="475" t="s">
        <v>246</v>
      </c>
      <c r="C79" s="475" t="s">
        <v>247</v>
      </c>
      <c r="D79" s="475" t="s">
        <v>248</v>
      </c>
    </row>
    <row r="80" spans="1:25">
      <c r="A80" s="475">
        <v>0</v>
      </c>
      <c r="B80" s="475">
        <v>48</v>
      </c>
      <c r="C80" s="475">
        <v>72</v>
      </c>
      <c r="D80" s="475">
        <v>2696</v>
      </c>
    </row>
    <row r="81" spans="1:6">
      <c r="A81" s="473"/>
      <c r="B81" s="475">
        <v>1.7804154302670623</v>
      </c>
      <c r="C81" s="475">
        <v>2.6706231454005933</v>
      </c>
      <c r="D81" s="473"/>
    </row>
    <row r="82" spans="1:6">
      <c r="A82" s="475">
        <v>3</v>
      </c>
      <c r="B82" s="475">
        <v>2053</v>
      </c>
      <c r="C82" s="475">
        <v>3692</v>
      </c>
      <c r="D82" s="475">
        <v>59043</v>
      </c>
    </row>
    <row r="83" spans="1:6">
      <c r="A83" s="473"/>
      <c r="B83" s="475">
        <v>3.4771268397608521</v>
      </c>
      <c r="C83" s="475">
        <v>6.2530697965889264</v>
      </c>
      <c r="D83" s="473"/>
    </row>
    <row r="84" spans="1:6">
      <c r="A84" s="475">
        <v>4</v>
      </c>
      <c r="B84" s="475">
        <v>6131</v>
      </c>
      <c r="C84" s="475">
        <v>9490</v>
      </c>
      <c r="D84" s="475">
        <v>161421</v>
      </c>
    </row>
    <row r="85" spans="1:6">
      <c r="A85" s="473"/>
      <c r="B85" s="475">
        <v>3.7981427447482048</v>
      </c>
      <c r="C85" s="475">
        <v>5.8790368043810899</v>
      </c>
      <c r="D85" s="473"/>
    </row>
    <row r="86" spans="1:6">
      <c r="A86" s="475">
        <v>5</v>
      </c>
      <c r="B86" s="475">
        <v>183770</v>
      </c>
      <c r="C86" s="475">
        <v>180919</v>
      </c>
      <c r="D86" s="475">
        <v>5878713</v>
      </c>
    </row>
    <row r="87" spans="1:6">
      <c r="A87" s="473"/>
      <c r="B87" s="475">
        <v>3.1260243526091509</v>
      </c>
      <c r="C87" s="475">
        <v>3.0775273431446646</v>
      </c>
      <c r="D87" s="473"/>
    </row>
    <row r="88" spans="1:6">
      <c r="A88" s="473"/>
      <c r="B88" s="473"/>
      <c r="C88" s="473"/>
      <c r="D88" s="473"/>
    </row>
    <row r="89" spans="1:6">
      <c r="A89" s="474" t="s">
        <v>249</v>
      </c>
      <c r="B89" s="473"/>
      <c r="C89" s="473"/>
      <c r="D89" s="473"/>
      <c r="E89" s="473"/>
      <c r="F89" s="473"/>
    </row>
    <row r="90" spans="1:6">
      <c r="A90" s="473"/>
      <c r="B90" s="475" t="s">
        <v>250</v>
      </c>
      <c r="C90" s="475" t="s">
        <v>251</v>
      </c>
      <c r="D90" s="475" t="s">
        <v>252</v>
      </c>
      <c r="E90" s="475" t="s">
        <v>253</v>
      </c>
      <c r="F90" s="475" t="s">
        <v>254</v>
      </c>
    </row>
    <row r="91" spans="1:6">
      <c r="A91" s="475">
        <v>0</v>
      </c>
      <c r="B91" s="475">
        <v>37</v>
      </c>
      <c r="C91" s="475">
        <v>15</v>
      </c>
      <c r="D91" s="475">
        <v>705594</v>
      </c>
      <c r="E91" s="475">
        <v>294741</v>
      </c>
      <c r="F91" s="475">
        <v>2644</v>
      </c>
    </row>
    <row r="92" spans="1:6">
      <c r="A92" s="473"/>
      <c r="B92" s="475">
        <v>1.399394856278366</v>
      </c>
      <c r="C92" s="475">
        <v>0.56732223903177004</v>
      </c>
      <c r="D92" s="473"/>
      <c r="E92" s="473"/>
      <c r="F92" s="473"/>
    </row>
    <row r="93" spans="1:6">
      <c r="A93" s="473"/>
      <c r="B93" s="475">
        <v>1589.1756756756756</v>
      </c>
      <c r="C93" s="475">
        <v>1637.45</v>
      </c>
      <c r="D93" s="473"/>
      <c r="E93" s="473"/>
      <c r="F93" s="473"/>
    </row>
    <row r="94" spans="1:6">
      <c r="A94" s="475">
        <v>3</v>
      </c>
      <c r="B94" s="475">
        <v>3428</v>
      </c>
      <c r="C94" s="475">
        <v>2330</v>
      </c>
      <c r="D94" s="475">
        <v>81409700</v>
      </c>
      <c r="E94" s="475">
        <v>99829009</v>
      </c>
      <c r="F94" s="475">
        <v>45366</v>
      </c>
    </row>
    <row r="95" spans="1:6">
      <c r="A95" s="473"/>
      <c r="B95" s="475">
        <v>7.5563197107966316</v>
      </c>
      <c r="C95" s="475">
        <v>5.1360049376184813</v>
      </c>
      <c r="D95" s="473"/>
      <c r="E95" s="473"/>
      <c r="F95" s="473"/>
    </row>
    <row r="96" spans="1:6">
      <c r="A96" s="473"/>
      <c r="B96" s="475">
        <v>1979.0378257487357</v>
      </c>
      <c r="C96" s="475">
        <v>3570.4223533619456</v>
      </c>
      <c r="D96" s="473"/>
      <c r="E96" s="473"/>
      <c r="F96" s="473"/>
    </row>
    <row r="97" spans="1:6">
      <c r="A97" s="475">
        <v>4</v>
      </c>
      <c r="B97" s="475">
        <v>8101</v>
      </c>
      <c r="C97" s="475">
        <v>6908</v>
      </c>
      <c r="D97" s="475">
        <v>188587100</v>
      </c>
      <c r="E97" s="475">
        <v>283934718</v>
      </c>
      <c r="F97" s="475">
        <v>131578</v>
      </c>
    </row>
    <row r="98" spans="1:6">
      <c r="A98" s="473"/>
      <c r="B98" s="475">
        <v>6.1568043289911687</v>
      </c>
      <c r="C98" s="475">
        <v>5.2501178008481659</v>
      </c>
      <c r="D98" s="473"/>
      <c r="E98" s="473"/>
      <c r="F98" s="473"/>
    </row>
    <row r="99" spans="1:6">
      <c r="A99" s="473"/>
      <c r="B99" s="475">
        <v>1939.9570011932683</v>
      </c>
      <c r="C99" s="475">
        <v>3425.1920237405907</v>
      </c>
      <c r="D99" s="473"/>
      <c r="E99" s="473"/>
      <c r="F99" s="473"/>
    </row>
    <row r="100" spans="1:6">
      <c r="A100" s="475">
        <v>5</v>
      </c>
      <c r="B100" s="475">
        <v>229560</v>
      </c>
      <c r="C100" s="475">
        <v>179546</v>
      </c>
      <c r="D100" s="475">
        <v>5138107600</v>
      </c>
      <c r="E100" s="475">
        <v>9615602440</v>
      </c>
      <c r="F100" s="475">
        <v>4330153</v>
      </c>
    </row>
    <row r="101" spans="1:6">
      <c r="A101" s="473"/>
      <c r="B101" s="475">
        <v>5.301429302844495</v>
      </c>
      <c r="C101" s="475">
        <v>4.1464123785002514</v>
      </c>
      <c r="D101" s="473"/>
      <c r="E101" s="473"/>
      <c r="F101" s="473"/>
    </row>
    <row r="102" spans="1:6">
      <c r="A102" s="473"/>
      <c r="B102" s="475">
        <v>1865.2013997792881</v>
      </c>
      <c r="C102" s="475">
        <v>4462.9242830992243</v>
      </c>
      <c r="D102" s="473"/>
      <c r="E102" s="473"/>
      <c r="F102" s="473"/>
    </row>
    <row r="103" spans="1:6">
      <c r="A103" s="473"/>
      <c r="B103" s="473"/>
      <c r="C103" s="473"/>
      <c r="D103" s="473"/>
      <c r="E103" s="473"/>
      <c r="F103" s="473"/>
    </row>
    <row r="104" spans="1:6">
      <c r="A104" s="474" t="s">
        <v>255</v>
      </c>
      <c r="B104" s="473"/>
    </row>
    <row r="105" spans="1:6">
      <c r="A105" s="475" t="s">
        <v>13</v>
      </c>
      <c r="B105" s="475" t="s">
        <v>2</v>
      </c>
    </row>
    <row r="106" spans="1:6">
      <c r="A106" s="475" t="s">
        <v>256</v>
      </c>
      <c r="B106" s="475">
        <v>15</v>
      </c>
    </row>
    <row r="107" spans="1:6">
      <c r="A107" s="475" t="s">
        <v>257</v>
      </c>
      <c r="B107" s="475">
        <v>12</v>
      </c>
    </row>
    <row r="108" spans="1:6">
      <c r="A108" s="475" t="s">
        <v>258</v>
      </c>
      <c r="B108" s="475">
        <v>2</v>
      </c>
    </row>
    <row r="109" spans="1:6">
      <c r="A109" s="475" t="s">
        <v>259</v>
      </c>
      <c r="B109" s="475">
        <v>13</v>
      </c>
    </row>
    <row r="110" spans="1:6">
      <c r="A110" s="475" t="s">
        <v>260</v>
      </c>
      <c r="B110" s="475">
        <v>12</v>
      </c>
    </row>
    <row r="111" spans="1:6">
      <c r="A111" s="475" t="s">
        <v>261</v>
      </c>
      <c r="B111" s="475">
        <v>20</v>
      </c>
    </row>
    <row r="112" spans="1:6">
      <c r="A112" s="475" t="s">
        <v>262</v>
      </c>
      <c r="B112" s="475">
        <v>12</v>
      </c>
    </row>
    <row r="113" spans="1:2">
      <c r="A113" s="475" t="s">
        <v>263</v>
      </c>
      <c r="B113" s="475">
        <v>7</v>
      </c>
    </row>
    <row r="114" spans="1:2">
      <c r="A114" s="475" t="s">
        <v>264</v>
      </c>
      <c r="B114" s="475">
        <v>13</v>
      </c>
    </row>
    <row r="115" spans="1:2">
      <c r="A115" s="473"/>
      <c r="B115" s="473"/>
    </row>
    <row r="116" spans="1:2">
      <c r="A116" s="476" t="s">
        <v>265</v>
      </c>
      <c r="B116" s="477"/>
    </row>
    <row r="117" spans="1:2">
      <c r="A117" s="478" t="s">
        <v>13</v>
      </c>
      <c r="B117" s="478" t="s">
        <v>2</v>
      </c>
    </row>
    <row r="118" spans="1:2">
      <c r="A118" s="478" t="s">
        <v>256</v>
      </c>
      <c r="B118" s="478">
        <v>40</v>
      </c>
    </row>
    <row r="119" spans="1:2">
      <c r="A119" s="478" t="s">
        <v>257</v>
      </c>
      <c r="B119" s="478">
        <v>17</v>
      </c>
    </row>
    <row r="120" spans="1:2">
      <c r="A120" s="478" t="s">
        <v>258</v>
      </c>
      <c r="B120" s="478">
        <v>13</v>
      </c>
    </row>
    <row r="121" spans="1:2">
      <c r="A121" s="478" t="s">
        <v>259</v>
      </c>
      <c r="B121" s="478">
        <v>78</v>
      </c>
    </row>
    <row r="122" spans="1:2">
      <c r="A122" s="478" t="s">
        <v>260</v>
      </c>
      <c r="B122" s="478">
        <v>103</v>
      </c>
    </row>
    <row r="123" spans="1:2">
      <c r="A123" s="478" t="s">
        <v>261</v>
      </c>
      <c r="B123" s="478">
        <v>64</v>
      </c>
    </row>
    <row r="124" spans="1:2">
      <c r="A124" s="478" t="s">
        <v>262</v>
      </c>
      <c r="B124" s="478">
        <v>34</v>
      </c>
    </row>
    <row r="125" spans="1:2">
      <c r="A125" s="478" t="s">
        <v>263</v>
      </c>
      <c r="B125" s="478">
        <v>27</v>
      </c>
    </row>
    <row r="126" spans="1:2">
      <c r="A126" s="478" t="s">
        <v>264</v>
      </c>
      <c r="B126" s="478">
        <v>46</v>
      </c>
    </row>
    <row r="127" spans="1:2">
      <c r="A127" s="477"/>
      <c r="B127" s="477"/>
    </row>
    <row r="128" spans="1:2">
      <c r="A128" s="476" t="s">
        <v>266</v>
      </c>
      <c r="B128" s="477"/>
    </row>
    <row r="129" spans="1:3">
      <c r="A129" s="478" t="s">
        <v>13</v>
      </c>
      <c r="B129" s="478" t="s">
        <v>2</v>
      </c>
    </row>
    <row r="130" spans="1:3">
      <c r="A130" s="478" t="s">
        <v>256</v>
      </c>
      <c r="B130" s="478">
        <v>25</v>
      </c>
    </row>
    <row r="131" spans="1:3">
      <c r="A131" s="478" t="s">
        <v>257</v>
      </c>
      <c r="B131" s="478">
        <v>13</v>
      </c>
    </row>
    <row r="132" spans="1:3">
      <c r="A132" s="478" t="s">
        <v>258</v>
      </c>
      <c r="B132" s="478">
        <v>22</v>
      </c>
    </row>
    <row r="133" spans="1:3">
      <c r="A133" s="478" t="s">
        <v>259</v>
      </c>
      <c r="B133" s="478">
        <v>79</v>
      </c>
    </row>
    <row r="134" spans="1:3">
      <c r="A134" s="478" t="s">
        <v>260</v>
      </c>
      <c r="B134" s="478">
        <v>83</v>
      </c>
    </row>
    <row r="135" spans="1:3">
      <c r="A135" s="478" t="s">
        <v>261</v>
      </c>
      <c r="B135" s="478">
        <v>32</v>
      </c>
    </row>
    <row r="136" spans="1:3">
      <c r="A136" s="478" t="s">
        <v>262</v>
      </c>
      <c r="B136" s="478">
        <v>28</v>
      </c>
    </row>
    <row r="137" spans="1:3">
      <c r="A137" s="478" t="s">
        <v>263</v>
      </c>
      <c r="B137" s="478">
        <v>21</v>
      </c>
    </row>
    <row r="138" spans="1:3">
      <c r="A138" s="478" t="s">
        <v>264</v>
      </c>
      <c r="B138" s="478">
        <v>34</v>
      </c>
    </row>
    <row r="139" spans="1:3">
      <c r="A139" s="477"/>
      <c r="B139" s="477"/>
    </row>
    <row r="140" spans="1:3">
      <c r="A140" s="474" t="s">
        <v>267</v>
      </c>
      <c r="B140" s="473"/>
      <c r="C140" s="473"/>
    </row>
    <row r="141" spans="1:3">
      <c r="A141" s="475" t="s">
        <v>13</v>
      </c>
      <c r="B141" s="475" t="s">
        <v>268</v>
      </c>
      <c r="C141" s="475" t="s">
        <v>2</v>
      </c>
    </row>
    <row r="142" spans="1:3">
      <c r="A142" s="475" t="s">
        <v>256</v>
      </c>
      <c r="B142" s="475" t="s">
        <v>269</v>
      </c>
      <c r="C142" s="475">
        <v>1</v>
      </c>
    </row>
    <row r="143" spans="1:3">
      <c r="A143" s="475" t="s">
        <v>257</v>
      </c>
      <c r="B143" s="475" t="s">
        <v>269</v>
      </c>
      <c r="C143" s="475">
        <v>2</v>
      </c>
    </row>
    <row r="144" spans="1:3">
      <c r="A144" s="475" t="s">
        <v>258</v>
      </c>
      <c r="B144" s="475" t="s">
        <v>269</v>
      </c>
      <c r="C144" s="473"/>
    </row>
    <row r="145" spans="1:3">
      <c r="A145" s="475" t="s">
        <v>259</v>
      </c>
      <c r="B145" s="475" t="s">
        <v>269</v>
      </c>
      <c r="C145" s="475">
        <v>1</v>
      </c>
    </row>
    <row r="146" spans="1:3">
      <c r="A146" s="475" t="s">
        <v>260</v>
      </c>
      <c r="B146" s="475" t="s">
        <v>269</v>
      </c>
      <c r="C146" s="475">
        <v>2</v>
      </c>
    </row>
    <row r="147" spans="1:3">
      <c r="A147" s="475" t="s">
        <v>261</v>
      </c>
      <c r="B147" s="475" t="s">
        <v>269</v>
      </c>
      <c r="C147" s="475">
        <v>1</v>
      </c>
    </row>
    <row r="148" spans="1:3">
      <c r="A148" s="475" t="s">
        <v>262</v>
      </c>
      <c r="B148" s="475" t="s">
        <v>269</v>
      </c>
      <c r="C148" s="473"/>
    </row>
    <row r="149" spans="1:3">
      <c r="A149" s="475" t="s">
        <v>263</v>
      </c>
      <c r="B149" s="475" t="s">
        <v>269</v>
      </c>
      <c r="C149" s="475">
        <v>3</v>
      </c>
    </row>
    <row r="150" spans="1:3">
      <c r="A150" s="475" t="s">
        <v>264</v>
      </c>
      <c r="B150" s="475" t="s">
        <v>269</v>
      </c>
      <c r="C150" s="475">
        <v>6</v>
      </c>
    </row>
    <row r="151" spans="1:3">
      <c r="A151" s="475" t="s">
        <v>256</v>
      </c>
      <c r="B151" s="475" t="s">
        <v>270</v>
      </c>
      <c r="C151" s="475">
        <v>3</v>
      </c>
    </row>
    <row r="152" spans="1:3">
      <c r="A152" s="475" t="s">
        <v>257</v>
      </c>
      <c r="B152" s="475" t="s">
        <v>270</v>
      </c>
      <c r="C152" s="475">
        <v>3</v>
      </c>
    </row>
    <row r="153" spans="1:3">
      <c r="A153" s="475" t="s">
        <v>258</v>
      </c>
      <c r="B153" s="475" t="s">
        <v>270</v>
      </c>
      <c r="C153" s="473"/>
    </row>
    <row r="154" spans="1:3">
      <c r="A154" s="475" t="s">
        <v>259</v>
      </c>
      <c r="B154" s="475" t="s">
        <v>270</v>
      </c>
      <c r="C154" s="475">
        <v>4</v>
      </c>
    </row>
    <row r="155" spans="1:3">
      <c r="A155" s="475" t="s">
        <v>260</v>
      </c>
      <c r="B155" s="475" t="s">
        <v>270</v>
      </c>
      <c r="C155" s="475">
        <v>3</v>
      </c>
    </row>
    <row r="156" spans="1:3">
      <c r="A156" s="475" t="s">
        <v>261</v>
      </c>
      <c r="B156" s="475" t="s">
        <v>270</v>
      </c>
      <c r="C156" s="475">
        <v>6</v>
      </c>
    </row>
    <row r="157" spans="1:3">
      <c r="A157" s="475" t="s">
        <v>262</v>
      </c>
      <c r="B157" s="475" t="s">
        <v>270</v>
      </c>
      <c r="C157" s="475">
        <v>4</v>
      </c>
    </row>
    <row r="158" spans="1:3">
      <c r="A158" s="475" t="s">
        <v>263</v>
      </c>
      <c r="B158" s="475" t="s">
        <v>270</v>
      </c>
      <c r="C158" s="475">
        <v>1</v>
      </c>
    </row>
    <row r="159" spans="1:3">
      <c r="A159" s="475" t="s">
        <v>264</v>
      </c>
      <c r="B159" s="475" t="s">
        <v>270</v>
      </c>
      <c r="C159" s="475">
        <v>3</v>
      </c>
    </row>
    <row r="160" spans="1:3">
      <c r="A160" s="475" t="s">
        <v>256</v>
      </c>
      <c r="B160" s="475" t="s">
        <v>271</v>
      </c>
      <c r="C160" s="473"/>
    </row>
    <row r="161" spans="1:3">
      <c r="A161" s="475" t="s">
        <v>257</v>
      </c>
      <c r="B161" s="475" t="s">
        <v>271</v>
      </c>
      <c r="C161" s="473"/>
    </row>
    <row r="162" spans="1:3">
      <c r="A162" s="475" t="s">
        <v>258</v>
      </c>
      <c r="B162" s="475" t="s">
        <v>271</v>
      </c>
      <c r="C162" s="473"/>
    </row>
    <row r="163" spans="1:3">
      <c r="A163" s="475" t="s">
        <v>259</v>
      </c>
      <c r="B163" s="475" t="s">
        <v>271</v>
      </c>
      <c r="C163" s="473"/>
    </row>
    <row r="164" spans="1:3">
      <c r="A164" s="475" t="s">
        <v>260</v>
      </c>
      <c r="B164" s="475" t="s">
        <v>271</v>
      </c>
      <c r="C164" s="473"/>
    </row>
    <row r="165" spans="1:3">
      <c r="A165" s="475" t="s">
        <v>261</v>
      </c>
      <c r="B165" s="475" t="s">
        <v>271</v>
      </c>
      <c r="C165" s="473"/>
    </row>
    <row r="166" spans="1:3">
      <c r="A166" s="475" t="s">
        <v>262</v>
      </c>
      <c r="B166" s="475" t="s">
        <v>271</v>
      </c>
      <c r="C166" s="473"/>
    </row>
    <row r="167" spans="1:3">
      <c r="A167" s="475" t="s">
        <v>263</v>
      </c>
      <c r="B167" s="475" t="s">
        <v>271</v>
      </c>
      <c r="C167" s="473"/>
    </row>
    <row r="168" spans="1:3">
      <c r="A168" s="475" t="s">
        <v>264</v>
      </c>
      <c r="B168" s="475" t="s">
        <v>271</v>
      </c>
      <c r="C168" s="475">
        <v>2</v>
      </c>
    </row>
    <row r="169" spans="1:3">
      <c r="A169" s="475" t="s">
        <v>256</v>
      </c>
      <c r="B169" s="475" t="s">
        <v>272</v>
      </c>
      <c r="C169" s="475">
        <v>11</v>
      </c>
    </row>
    <row r="170" spans="1:3">
      <c r="A170" s="475" t="s">
        <v>257</v>
      </c>
      <c r="B170" s="475" t="s">
        <v>272</v>
      </c>
      <c r="C170" s="475">
        <v>7</v>
      </c>
    </row>
    <row r="171" spans="1:3">
      <c r="A171" s="475" t="s">
        <v>258</v>
      </c>
      <c r="B171" s="475" t="s">
        <v>272</v>
      </c>
      <c r="C171" s="475">
        <v>2</v>
      </c>
    </row>
    <row r="172" spans="1:3">
      <c r="A172" s="475" t="s">
        <v>259</v>
      </c>
      <c r="B172" s="475" t="s">
        <v>272</v>
      </c>
      <c r="C172" s="475">
        <v>8</v>
      </c>
    </row>
    <row r="173" spans="1:3">
      <c r="A173" s="475" t="s">
        <v>260</v>
      </c>
      <c r="B173" s="475" t="s">
        <v>272</v>
      </c>
      <c r="C173" s="475">
        <v>7</v>
      </c>
    </row>
    <row r="174" spans="1:3">
      <c r="A174" s="475" t="s">
        <v>261</v>
      </c>
      <c r="B174" s="475" t="s">
        <v>272</v>
      </c>
      <c r="C174" s="475">
        <v>13</v>
      </c>
    </row>
    <row r="175" spans="1:3">
      <c r="A175" s="475" t="s">
        <v>262</v>
      </c>
      <c r="B175" s="475" t="s">
        <v>272</v>
      </c>
      <c r="C175" s="475">
        <v>8</v>
      </c>
    </row>
    <row r="176" spans="1:3">
      <c r="A176" s="475" t="s">
        <v>263</v>
      </c>
      <c r="B176" s="475" t="s">
        <v>272</v>
      </c>
      <c r="C176" s="475">
        <v>3</v>
      </c>
    </row>
    <row r="177" spans="1:3">
      <c r="A177" s="475" t="s">
        <v>264</v>
      </c>
      <c r="B177" s="475" t="s">
        <v>272</v>
      </c>
      <c r="C177" s="475">
        <v>2</v>
      </c>
    </row>
    <row r="178" spans="1:3">
      <c r="A178" s="473"/>
      <c r="B178" s="473"/>
      <c r="C178" s="473"/>
    </row>
    <row r="179" spans="1:3">
      <c r="A179" s="474" t="s">
        <v>273</v>
      </c>
      <c r="B179" s="473"/>
      <c r="C179" s="473"/>
    </row>
    <row r="180" spans="1:3">
      <c r="A180" s="475" t="s">
        <v>13</v>
      </c>
      <c r="B180" s="475" t="s">
        <v>268</v>
      </c>
      <c r="C180" s="475" t="s">
        <v>2</v>
      </c>
    </row>
    <row r="181" spans="1:3">
      <c r="A181" s="475" t="s">
        <v>256</v>
      </c>
      <c r="B181" s="475" t="s">
        <v>269</v>
      </c>
      <c r="C181" s="475">
        <v>6</v>
      </c>
    </row>
    <row r="182" spans="1:3">
      <c r="A182" s="475" t="s">
        <v>257</v>
      </c>
      <c r="B182" s="475" t="s">
        <v>269</v>
      </c>
      <c r="C182" s="475">
        <v>2</v>
      </c>
    </row>
    <row r="183" spans="1:3">
      <c r="A183" s="475" t="s">
        <v>258</v>
      </c>
      <c r="B183" s="475" t="s">
        <v>269</v>
      </c>
      <c r="C183" s="475">
        <v>5</v>
      </c>
    </row>
    <row r="184" spans="1:3">
      <c r="A184" s="475" t="s">
        <v>259</v>
      </c>
      <c r="B184" s="475" t="s">
        <v>269</v>
      </c>
      <c r="C184" s="475">
        <v>25</v>
      </c>
    </row>
    <row r="185" spans="1:3">
      <c r="A185" s="475" t="s">
        <v>260</v>
      </c>
      <c r="B185" s="475" t="s">
        <v>269</v>
      </c>
      <c r="C185" s="475">
        <v>27</v>
      </c>
    </row>
    <row r="186" spans="1:3">
      <c r="A186" s="475" t="s">
        <v>261</v>
      </c>
      <c r="B186" s="475" t="s">
        <v>269</v>
      </c>
      <c r="C186" s="475">
        <v>11</v>
      </c>
    </row>
    <row r="187" spans="1:3">
      <c r="A187" s="475" t="s">
        <v>262</v>
      </c>
      <c r="B187" s="475" t="s">
        <v>269</v>
      </c>
      <c r="C187" s="475">
        <v>8</v>
      </c>
    </row>
    <row r="188" spans="1:3">
      <c r="A188" s="475" t="s">
        <v>263</v>
      </c>
      <c r="B188" s="475" t="s">
        <v>269</v>
      </c>
      <c r="C188" s="475">
        <v>6</v>
      </c>
    </row>
    <row r="189" spans="1:3">
      <c r="A189" s="475" t="s">
        <v>264</v>
      </c>
      <c r="B189" s="475" t="s">
        <v>269</v>
      </c>
      <c r="C189" s="475">
        <v>10</v>
      </c>
    </row>
    <row r="190" spans="1:3">
      <c r="A190" s="475" t="s">
        <v>256</v>
      </c>
      <c r="B190" s="475" t="s">
        <v>270</v>
      </c>
      <c r="C190" s="475">
        <v>5</v>
      </c>
    </row>
    <row r="191" spans="1:3">
      <c r="A191" s="475" t="s">
        <v>257</v>
      </c>
      <c r="B191" s="475" t="s">
        <v>270</v>
      </c>
      <c r="C191" s="475">
        <v>2</v>
      </c>
    </row>
    <row r="192" spans="1:3">
      <c r="A192" s="475" t="s">
        <v>258</v>
      </c>
      <c r="B192" s="475" t="s">
        <v>270</v>
      </c>
      <c r="C192" s="475">
        <v>3</v>
      </c>
    </row>
    <row r="193" spans="1:3">
      <c r="A193" s="475" t="s">
        <v>259</v>
      </c>
      <c r="B193" s="475" t="s">
        <v>270</v>
      </c>
      <c r="C193" s="475">
        <v>23</v>
      </c>
    </row>
    <row r="194" spans="1:3">
      <c r="A194" s="475" t="s">
        <v>260</v>
      </c>
      <c r="B194" s="475" t="s">
        <v>270</v>
      </c>
      <c r="C194" s="475">
        <v>16</v>
      </c>
    </row>
    <row r="195" spans="1:3">
      <c r="A195" s="475" t="s">
        <v>261</v>
      </c>
      <c r="B195" s="475" t="s">
        <v>270</v>
      </c>
      <c r="C195" s="475">
        <v>10</v>
      </c>
    </row>
    <row r="196" spans="1:3">
      <c r="A196" s="475" t="s">
        <v>262</v>
      </c>
      <c r="B196" s="475" t="s">
        <v>270</v>
      </c>
      <c r="C196" s="475">
        <v>9</v>
      </c>
    </row>
    <row r="197" spans="1:3">
      <c r="A197" s="475" t="s">
        <v>263</v>
      </c>
      <c r="B197" s="475" t="s">
        <v>270</v>
      </c>
      <c r="C197" s="475">
        <v>4</v>
      </c>
    </row>
    <row r="198" spans="1:3">
      <c r="A198" s="475" t="s">
        <v>264</v>
      </c>
      <c r="B198" s="475" t="s">
        <v>270</v>
      </c>
      <c r="C198" s="475">
        <v>12</v>
      </c>
    </row>
    <row r="199" spans="1:3">
      <c r="A199" s="475" t="s">
        <v>256</v>
      </c>
      <c r="B199" s="475" t="s">
        <v>271</v>
      </c>
      <c r="C199" s="473"/>
    </row>
    <row r="200" spans="1:3">
      <c r="A200" s="475" t="s">
        <v>257</v>
      </c>
      <c r="B200" s="475" t="s">
        <v>271</v>
      </c>
      <c r="C200" s="473"/>
    </row>
    <row r="201" spans="1:3">
      <c r="A201" s="475" t="s">
        <v>258</v>
      </c>
      <c r="B201" s="475" t="s">
        <v>271</v>
      </c>
      <c r="C201" s="473"/>
    </row>
    <row r="202" spans="1:3">
      <c r="A202" s="475" t="s">
        <v>259</v>
      </c>
      <c r="B202" s="475" t="s">
        <v>271</v>
      </c>
      <c r="C202" s="473"/>
    </row>
    <row r="203" spans="1:3">
      <c r="A203" s="475" t="s">
        <v>260</v>
      </c>
      <c r="B203" s="475" t="s">
        <v>271</v>
      </c>
      <c r="C203" s="473"/>
    </row>
    <row r="204" spans="1:3">
      <c r="A204" s="475" t="s">
        <v>261</v>
      </c>
      <c r="B204" s="475" t="s">
        <v>271</v>
      </c>
      <c r="C204" s="473"/>
    </row>
    <row r="205" spans="1:3">
      <c r="A205" s="475" t="s">
        <v>262</v>
      </c>
      <c r="B205" s="475" t="s">
        <v>271</v>
      </c>
      <c r="C205" s="473"/>
    </row>
    <row r="206" spans="1:3">
      <c r="A206" s="475" t="s">
        <v>263</v>
      </c>
      <c r="B206" s="475" t="s">
        <v>271</v>
      </c>
      <c r="C206" s="473"/>
    </row>
    <row r="207" spans="1:3">
      <c r="A207" s="475" t="s">
        <v>264</v>
      </c>
      <c r="B207" s="475" t="s">
        <v>271</v>
      </c>
      <c r="C207" s="475">
        <v>15</v>
      </c>
    </row>
    <row r="208" spans="1:3">
      <c r="A208" s="475" t="s">
        <v>256</v>
      </c>
      <c r="B208" s="475" t="s">
        <v>272</v>
      </c>
      <c r="C208" s="475">
        <v>29</v>
      </c>
    </row>
    <row r="209" spans="1:3">
      <c r="A209" s="475" t="s">
        <v>257</v>
      </c>
      <c r="B209" s="475" t="s">
        <v>272</v>
      </c>
      <c r="C209" s="475">
        <v>13</v>
      </c>
    </row>
    <row r="210" spans="1:3">
      <c r="A210" s="475" t="s">
        <v>258</v>
      </c>
      <c r="B210" s="475" t="s">
        <v>272</v>
      </c>
      <c r="C210" s="475">
        <v>5</v>
      </c>
    </row>
    <row r="211" spans="1:3">
      <c r="A211" s="475" t="s">
        <v>259</v>
      </c>
      <c r="B211" s="475" t="s">
        <v>272</v>
      </c>
      <c r="C211" s="475">
        <v>30</v>
      </c>
    </row>
    <row r="212" spans="1:3">
      <c r="A212" s="475" t="s">
        <v>260</v>
      </c>
      <c r="B212" s="475" t="s">
        <v>272</v>
      </c>
      <c r="C212" s="475">
        <v>60</v>
      </c>
    </row>
    <row r="213" spans="1:3">
      <c r="A213" s="475" t="s">
        <v>261</v>
      </c>
      <c r="B213" s="475" t="s">
        <v>272</v>
      </c>
      <c r="C213" s="475">
        <v>43</v>
      </c>
    </row>
    <row r="214" spans="1:3">
      <c r="A214" s="475" t="s">
        <v>262</v>
      </c>
      <c r="B214" s="475" t="s">
        <v>272</v>
      </c>
      <c r="C214" s="475">
        <v>17</v>
      </c>
    </row>
    <row r="215" spans="1:3">
      <c r="A215" s="475" t="s">
        <v>263</v>
      </c>
      <c r="B215" s="475" t="s">
        <v>272</v>
      </c>
      <c r="C215" s="475">
        <v>17</v>
      </c>
    </row>
    <row r="216" spans="1:3">
      <c r="A216" s="475" t="s">
        <v>264</v>
      </c>
      <c r="B216" s="475" t="s">
        <v>272</v>
      </c>
      <c r="C216" s="475">
        <v>9</v>
      </c>
    </row>
    <row r="217" spans="1:3">
      <c r="A217" s="473"/>
      <c r="B217" s="473"/>
      <c r="C217" s="473"/>
    </row>
    <row r="218" spans="1:3">
      <c r="A218" s="474" t="s">
        <v>274</v>
      </c>
      <c r="B218" s="473"/>
    </row>
    <row r="219" spans="1:3">
      <c r="A219" s="473"/>
      <c r="B219" s="475" t="s">
        <v>2</v>
      </c>
    </row>
    <row r="220" spans="1:3">
      <c r="A220" s="475" t="s">
        <v>275</v>
      </c>
      <c r="B220" s="475">
        <v>422</v>
      </c>
    </row>
    <row r="221" spans="1:3">
      <c r="A221" s="475" t="s">
        <v>276</v>
      </c>
      <c r="B221" s="475">
        <v>337</v>
      </c>
    </row>
    <row r="222" spans="1:3">
      <c r="A222" s="473"/>
      <c r="B222" s="473"/>
    </row>
    <row r="223" spans="1:3">
      <c r="A223" s="474" t="s">
        <v>277</v>
      </c>
      <c r="B223" s="473"/>
      <c r="C223" s="473"/>
    </row>
    <row r="224" spans="1:3">
      <c r="A224" s="475" t="s">
        <v>113</v>
      </c>
      <c r="B224" s="475" t="s">
        <v>114</v>
      </c>
      <c r="C224" s="475" t="s">
        <v>2</v>
      </c>
    </row>
    <row r="225" spans="1:3">
      <c r="A225" s="475" t="s">
        <v>278</v>
      </c>
      <c r="B225" s="475" t="s">
        <v>279</v>
      </c>
      <c r="C225" s="475">
        <v>14</v>
      </c>
    </row>
    <row r="226" spans="1:3">
      <c r="A226" s="475" t="s">
        <v>280</v>
      </c>
      <c r="B226" s="475" t="s">
        <v>279</v>
      </c>
      <c r="C226" s="475">
        <v>14</v>
      </c>
    </row>
    <row r="227" spans="1:3">
      <c r="A227" s="475" t="s">
        <v>281</v>
      </c>
      <c r="B227" s="475" t="s">
        <v>279</v>
      </c>
      <c r="C227" s="475">
        <v>14</v>
      </c>
    </row>
    <row r="228" spans="1:3">
      <c r="A228" s="475" t="s">
        <v>282</v>
      </c>
      <c r="B228" s="475" t="s">
        <v>279</v>
      </c>
      <c r="C228" s="475">
        <v>12</v>
      </c>
    </row>
    <row r="229" spans="1:3">
      <c r="A229" s="475" t="s">
        <v>283</v>
      </c>
      <c r="B229" s="475" t="s">
        <v>279</v>
      </c>
      <c r="C229" s="475">
        <v>11</v>
      </c>
    </row>
    <row r="230" spans="1:3">
      <c r="A230" s="475" t="s">
        <v>284</v>
      </c>
      <c r="B230" s="475" t="s">
        <v>279</v>
      </c>
      <c r="C230" s="475">
        <v>11</v>
      </c>
    </row>
    <row r="231" spans="1:3">
      <c r="A231" s="475" t="s">
        <v>285</v>
      </c>
      <c r="B231" s="475" t="s">
        <v>279</v>
      </c>
      <c r="C231" s="475">
        <v>11</v>
      </c>
    </row>
    <row r="232" spans="1:3">
      <c r="A232" s="475" t="s">
        <v>286</v>
      </c>
      <c r="B232" s="475" t="s">
        <v>279</v>
      </c>
      <c r="C232" s="475">
        <v>10</v>
      </c>
    </row>
    <row r="233" spans="1:3">
      <c r="A233" s="475" t="s">
        <v>287</v>
      </c>
      <c r="B233" s="475" t="s">
        <v>279</v>
      </c>
      <c r="C233" s="475">
        <v>10</v>
      </c>
    </row>
    <row r="234" spans="1:3">
      <c r="A234" s="475" t="s">
        <v>288</v>
      </c>
      <c r="B234" s="475" t="s">
        <v>279</v>
      </c>
      <c r="C234" s="475">
        <v>9</v>
      </c>
    </row>
    <row r="235" spans="1:3">
      <c r="A235" s="475" t="s">
        <v>289</v>
      </c>
      <c r="B235" s="475" t="s">
        <v>279</v>
      </c>
      <c r="C235" s="475">
        <v>9</v>
      </c>
    </row>
    <row r="236" spans="1:3">
      <c r="A236" s="475" t="s">
        <v>290</v>
      </c>
      <c r="B236" s="475" t="s">
        <v>279</v>
      </c>
      <c r="C236" s="475">
        <v>8</v>
      </c>
    </row>
    <row r="237" spans="1:3">
      <c r="A237" s="475" t="s">
        <v>291</v>
      </c>
      <c r="B237" s="475" t="s">
        <v>279</v>
      </c>
      <c r="C237" s="475">
        <v>8</v>
      </c>
    </row>
    <row r="238" spans="1:3">
      <c r="A238" s="475" t="s">
        <v>292</v>
      </c>
      <c r="B238" s="475" t="s">
        <v>293</v>
      </c>
      <c r="C238" s="475">
        <v>8</v>
      </c>
    </row>
    <row r="239" spans="1:3">
      <c r="A239" s="475" t="s">
        <v>294</v>
      </c>
      <c r="B239" s="475" t="s">
        <v>279</v>
      </c>
      <c r="C239" s="475">
        <v>7</v>
      </c>
    </row>
    <row r="240" spans="1:3">
      <c r="A240" s="475" t="s">
        <v>295</v>
      </c>
      <c r="B240" s="475" t="s">
        <v>279</v>
      </c>
      <c r="C240" s="475">
        <v>7</v>
      </c>
    </row>
    <row r="241" spans="1:3">
      <c r="A241" s="475" t="s">
        <v>296</v>
      </c>
      <c r="B241" s="475" t="s">
        <v>297</v>
      </c>
      <c r="C241" s="475">
        <v>7</v>
      </c>
    </row>
    <row r="242" spans="1:3">
      <c r="A242" s="475" t="s">
        <v>298</v>
      </c>
      <c r="B242" s="475" t="s">
        <v>279</v>
      </c>
      <c r="C242" s="475">
        <v>6</v>
      </c>
    </row>
    <row r="243" spans="1:3">
      <c r="A243" s="475" t="s">
        <v>299</v>
      </c>
      <c r="B243" s="475" t="s">
        <v>279</v>
      </c>
      <c r="C243" s="475">
        <v>6</v>
      </c>
    </row>
    <row r="244" spans="1:3">
      <c r="A244" s="475" t="s">
        <v>300</v>
      </c>
      <c r="B244" s="475" t="s">
        <v>279</v>
      </c>
      <c r="C244" s="475">
        <v>6</v>
      </c>
    </row>
    <row r="245" spans="1:3">
      <c r="A245" s="475" t="s">
        <v>301</v>
      </c>
      <c r="B245" s="475" t="s">
        <v>279</v>
      </c>
      <c r="C245" s="475">
        <v>5</v>
      </c>
    </row>
    <row r="246" spans="1:3">
      <c r="A246" s="475" t="s">
        <v>302</v>
      </c>
      <c r="B246" s="475" t="s">
        <v>279</v>
      </c>
      <c r="C246" s="475">
        <v>5</v>
      </c>
    </row>
    <row r="247" spans="1:3">
      <c r="A247" s="475" t="s">
        <v>303</v>
      </c>
      <c r="B247" s="475" t="s">
        <v>279</v>
      </c>
      <c r="C247" s="475">
        <v>5</v>
      </c>
    </row>
    <row r="248" spans="1:3">
      <c r="A248" s="475" t="s">
        <v>304</v>
      </c>
      <c r="B248" s="475" t="s">
        <v>297</v>
      </c>
      <c r="C248" s="475">
        <v>5</v>
      </c>
    </row>
    <row r="249" spans="1:3">
      <c r="A249" s="475" t="s">
        <v>305</v>
      </c>
      <c r="B249" s="475" t="s">
        <v>279</v>
      </c>
      <c r="C249" s="475">
        <v>4</v>
      </c>
    </row>
    <row r="250" spans="1:3">
      <c r="A250" s="475" t="s">
        <v>306</v>
      </c>
      <c r="B250" s="475" t="s">
        <v>279</v>
      </c>
      <c r="C250" s="475">
        <v>4</v>
      </c>
    </row>
    <row r="251" spans="1:3">
      <c r="A251" s="475" t="s">
        <v>307</v>
      </c>
      <c r="B251" s="475" t="s">
        <v>279</v>
      </c>
      <c r="C251" s="475">
        <v>4</v>
      </c>
    </row>
    <row r="252" spans="1:3">
      <c r="A252" s="475" t="s">
        <v>308</v>
      </c>
      <c r="B252" s="475" t="s">
        <v>279</v>
      </c>
      <c r="C252" s="475">
        <v>4</v>
      </c>
    </row>
    <row r="253" spans="1:3">
      <c r="A253" s="475" t="s">
        <v>309</v>
      </c>
      <c r="B253" s="475" t="s">
        <v>279</v>
      </c>
      <c r="C253" s="475">
        <v>4</v>
      </c>
    </row>
    <row r="254" spans="1:3">
      <c r="A254" s="475" t="s">
        <v>310</v>
      </c>
      <c r="B254" s="475" t="s">
        <v>311</v>
      </c>
      <c r="C254" s="475">
        <v>4</v>
      </c>
    </row>
    <row r="255" spans="1:3">
      <c r="A255" s="473"/>
      <c r="B255" s="473"/>
      <c r="C255" s="473"/>
    </row>
    <row r="256" spans="1:3">
      <c r="A256" s="474" t="s">
        <v>312</v>
      </c>
      <c r="B256" s="473"/>
      <c r="C256" s="473"/>
    </row>
    <row r="257" spans="1:3">
      <c r="A257" s="475" t="s">
        <v>113</v>
      </c>
      <c r="B257" s="475" t="s">
        <v>114</v>
      </c>
      <c r="C257" s="475" t="s">
        <v>2</v>
      </c>
    </row>
    <row r="258" spans="1:3">
      <c r="A258" s="475" t="s">
        <v>281</v>
      </c>
      <c r="B258" s="475" t="s">
        <v>279</v>
      </c>
      <c r="C258" s="475">
        <v>12</v>
      </c>
    </row>
    <row r="259" spans="1:3">
      <c r="A259" s="475" t="s">
        <v>286</v>
      </c>
      <c r="B259" s="475" t="s">
        <v>279</v>
      </c>
      <c r="C259" s="475">
        <v>12</v>
      </c>
    </row>
    <row r="260" spans="1:3">
      <c r="A260" s="475" t="s">
        <v>288</v>
      </c>
      <c r="B260" s="475" t="s">
        <v>279</v>
      </c>
      <c r="C260" s="475">
        <v>11</v>
      </c>
    </row>
    <row r="261" spans="1:3">
      <c r="A261" s="475" t="s">
        <v>298</v>
      </c>
      <c r="B261" s="475" t="s">
        <v>279</v>
      </c>
      <c r="C261" s="475">
        <v>11</v>
      </c>
    </row>
    <row r="262" spans="1:3">
      <c r="A262" s="475" t="s">
        <v>289</v>
      </c>
      <c r="B262" s="475" t="s">
        <v>279</v>
      </c>
      <c r="C262" s="475">
        <v>9</v>
      </c>
    </row>
    <row r="263" spans="1:3">
      <c r="A263" s="475" t="s">
        <v>287</v>
      </c>
      <c r="B263" s="475" t="s">
        <v>279</v>
      </c>
      <c r="C263" s="475">
        <v>9</v>
      </c>
    </row>
    <row r="264" spans="1:3">
      <c r="A264" s="475" t="s">
        <v>282</v>
      </c>
      <c r="B264" s="475" t="s">
        <v>279</v>
      </c>
      <c r="C264" s="475">
        <v>8</v>
      </c>
    </row>
    <row r="265" spans="1:3">
      <c r="A265" s="475" t="s">
        <v>313</v>
      </c>
      <c r="B265" s="475" t="s">
        <v>279</v>
      </c>
      <c r="C265" s="475">
        <v>7</v>
      </c>
    </row>
    <row r="266" spans="1:3">
      <c r="A266" s="475" t="s">
        <v>284</v>
      </c>
      <c r="B266" s="475" t="s">
        <v>279</v>
      </c>
      <c r="C266" s="475">
        <v>7</v>
      </c>
    </row>
    <row r="267" spans="1:3">
      <c r="A267" s="475" t="s">
        <v>308</v>
      </c>
      <c r="B267" s="475" t="s">
        <v>279</v>
      </c>
      <c r="C267" s="475">
        <v>7</v>
      </c>
    </row>
    <row r="268" spans="1:3">
      <c r="A268" s="475" t="s">
        <v>291</v>
      </c>
      <c r="B268" s="475" t="s">
        <v>279</v>
      </c>
      <c r="C268" s="475">
        <v>7</v>
      </c>
    </row>
    <row r="269" spans="1:3">
      <c r="A269" s="475" t="s">
        <v>294</v>
      </c>
      <c r="B269" s="475" t="s">
        <v>279</v>
      </c>
      <c r="C269" s="475">
        <v>6</v>
      </c>
    </row>
    <row r="270" spans="1:3">
      <c r="A270" s="475" t="s">
        <v>295</v>
      </c>
      <c r="B270" s="475" t="s">
        <v>279</v>
      </c>
      <c r="C270" s="475">
        <v>6</v>
      </c>
    </row>
    <row r="271" spans="1:3">
      <c r="A271" s="475" t="s">
        <v>302</v>
      </c>
      <c r="B271" s="475" t="s">
        <v>279</v>
      </c>
      <c r="C271" s="475">
        <v>6</v>
      </c>
    </row>
    <row r="272" spans="1:3">
      <c r="A272" s="475" t="s">
        <v>283</v>
      </c>
      <c r="B272" s="475" t="s">
        <v>279</v>
      </c>
      <c r="C272" s="475">
        <v>6</v>
      </c>
    </row>
    <row r="273" spans="1:3">
      <c r="A273" s="475" t="s">
        <v>314</v>
      </c>
      <c r="B273" s="475" t="s">
        <v>297</v>
      </c>
      <c r="C273" s="475">
        <v>6</v>
      </c>
    </row>
    <row r="274" spans="1:3">
      <c r="A274" s="475" t="s">
        <v>305</v>
      </c>
      <c r="B274" s="475" t="s">
        <v>279</v>
      </c>
      <c r="C274" s="475">
        <v>5</v>
      </c>
    </row>
    <row r="275" spans="1:3">
      <c r="A275" s="475" t="s">
        <v>315</v>
      </c>
      <c r="B275" s="475" t="s">
        <v>279</v>
      </c>
      <c r="C275" s="475">
        <v>5</v>
      </c>
    </row>
    <row r="276" spans="1:3">
      <c r="A276" s="475" t="s">
        <v>280</v>
      </c>
      <c r="B276" s="475" t="s">
        <v>279</v>
      </c>
      <c r="C276" s="475">
        <v>4</v>
      </c>
    </row>
    <row r="277" spans="1:3">
      <c r="A277" s="475" t="s">
        <v>316</v>
      </c>
      <c r="B277" s="475" t="s">
        <v>279</v>
      </c>
      <c r="C277" s="475">
        <v>4</v>
      </c>
    </row>
    <row r="278" spans="1:3">
      <c r="A278" s="475" t="s">
        <v>317</v>
      </c>
      <c r="B278" s="475" t="s">
        <v>279</v>
      </c>
      <c r="C278" s="475">
        <v>4</v>
      </c>
    </row>
    <row r="279" spans="1:3">
      <c r="A279" s="475" t="s">
        <v>318</v>
      </c>
      <c r="B279" s="475" t="s">
        <v>319</v>
      </c>
      <c r="C279" s="475">
        <v>4</v>
      </c>
    </row>
    <row r="280" spans="1:3">
      <c r="A280" s="475" t="s">
        <v>320</v>
      </c>
      <c r="B280" s="475" t="s">
        <v>321</v>
      </c>
      <c r="C280" s="475">
        <v>4</v>
      </c>
    </row>
    <row r="281" spans="1:3">
      <c r="A281" s="475" t="s">
        <v>322</v>
      </c>
      <c r="B281" s="475" t="s">
        <v>323</v>
      </c>
      <c r="C281" s="475">
        <v>4</v>
      </c>
    </row>
    <row r="282" spans="1:3">
      <c r="A282" s="475" t="s">
        <v>296</v>
      </c>
      <c r="B282" s="475" t="s">
        <v>297</v>
      </c>
      <c r="C282" s="475">
        <v>4</v>
      </c>
    </row>
    <row r="283" spans="1:3">
      <c r="A283" s="475" t="s">
        <v>278</v>
      </c>
      <c r="B283" s="475" t="s">
        <v>279</v>
      </c>
      <c r="C283" s="475">
        <v>3</v>
      </c>
    </row>
    <row r="284" spans="1:3">
      <c r="A284" s="475" t="s">
        <v>324</v>
      </c>
      <c r="B284" s="475" t="s">
        <v>279</v>
      </c>
      <c r="C284" s="475">
        <v>3</v>
      </c>
    </row>
    <row r="285" spans="1:3">
      <c r="A285" s="475" t="s">
        <v>325</v>
      </c>
      <c r="B285" s="475" t="s">
        <v>279</v>
      </c>
      <c r="C285" s="475">
        <v>3</v>
      </c>
    </row>
    <row r="286" spans="1:3">
      <c r="A286" s="475" t="s">
        <v>326</v>
      </c>
      <c r="B286" s="475" t="s">
        <v>327</v>
      </c>
      <c r="C286" s="475">
        <v>3</v>
      </c>
    </row>
    <row r="287" spans="1:3">
      <c r="A287" s="475" t="s">
        <v>304</v>
      </c>
      <c r="B287" s="475" t="s">
        <v>297</v>
      </c>
      <c r="C287" s="475">
        <v>3</v>
      </c>
    </row>
    <row r="288" spans="1:3">
      <c r="A288" s="473"/>
      <c r="B288" s="473"/>
      <c r="C288" s="473"/>
    </row>
    <row r="289" spans="1:2">
      <c r="A289" s="474" t="s">
        <v>328</v>
      </c>
      <c r="B289" s="473"/>
    </row>
    <row r="290" spans="1:2">
      <c r="A290" s="475" t="s">
        <v>329</v>
      </c>
      <c r="B290" s="475" t="s">
        <v>2</v>
      </c>
    </row>
    <row r="291" spans="1:2">
      <c r="A291" s="475" t="s">
        <v>330</v>
      </c>
      <c r="B291" s="475">
        <v>149</v>
      </c>
    </row>
    <row r="292" spans="1:2">
      <c r="A292" s="475" t="s">
        <v>331</v>
      </c>
      <c r="B292" s="475">
        <v>115</v>
      </c>
    </row>
    <row r="293" spans="1:2">
      <c r="A293" s="475" t="s">
        <v>332</v>
      </c>
      <c r="B293" s="475">
        <v>87</v>
      </c>
    </row>
    <row r="294" spans="1:2">
      <c r="A294" s="475" t="s">
        <v>333</v>
      </c>
      <c r="B294" s="475">
        <v>78</v>
      </c>
    </row>
    <row r="295" spans="1:2">
      <c r="A295" s="475" t="s">
        <v>334</v>
      </c>
      <c r="B295" s="475">
        <v>54</v>
      </c>
    </row>
    <row r="296" spans="1:2">
      <c r="A296" s="475" t="s">
        <v>335</v>
      </c>
      <c r="B296" s="475">
        <v>52</v>
      </c>
    </row>
    <row r="297" spans="1:2">
      <c r="A297" s="475" t="s">
        <v>336</v>
      </c>
      <c r="B297" s="475">
        <v>51</v>
      </c>
    </row>
    <row r="298" spans="1:2">
      <c r="A298" s="475" t="s">
        <v>337</v>
      </c>
      <c r="B298" s="475">
        <v>51</v>
      </c>
    </row>
    <row r="299" spans="1:2">
      <c r="A299" s="475" t="s">
        <v>338</v>
      </c>
      <c r="B299" s="475">
        <v>50</v>
      </c>
    </row>
    <row r="300" spans="1:2">
      <c r="A300" s="475" t="s">
        <v>339</v>
      </c>
      <c r="B300" s="475">
        <v>43</v>
      </c>
    </row>
    <row r="301" spans="1:2">
      <c r="A301" s="475" t="s">
        <v>340</v>
      </c>
      <c r="B301" s="475">
        <v>39</v>
      </c>
    </row>
    <row r="302" spans="1:2">
      <c r="A302" s="475" t="s">
        <v>341</v>
      </c>
      <c r="B302" s="475">
        <v>38</v>
      </c>
    </row>
    <row r="303" spans="1:2">
      <c r="A303" s="475" t="s">
        <v>342</v>
      </c>
      <c r="B303" s="475">
        <v>33</v>
      </c>
    </row>
    <row r="304" spans="1:2">
      <c r="A304" s="475" t="s">
        <v>343</v>
      </c>
      <c r="B304" s="475">
        <v>31</v>
      </c>
    </row>
    <row r="305" spans="1:2">
      <c r="A305" s="475" t="s">
        <v>344</v>
      </c>
      <c r="B305" s="475">
        <v>28</v>
      </c>
    </row>
    <row r="306" spans="1:2">
      <c r="A306" s="475" t="s">
        <v>345</v>
      </c>
      <c r="B306" s="475">
        <v>27</v>
      </c>
    </row>
    <row r="307" spans="1:2">
      <c r="A307" s="475" t="s">
        <v>346</v>
      </c>
      <c r="B307" s="475">
        <v>27</v>
      </c>
    </row>
    <row r="308" spans="1:2">
      <c r="A308" s="475" t="s">
        <v>347</v>
      </c>
      <c r="B308" s="475">
        <v>26</v>
      </c>
    </row>
    <row r="309" spans="1:2">
      <c r="A309" s="475" t="s">
        <v>348</v>
      </c>
      <c r="B309" s="475">
        <v>26</v>
      </c>
    </row>
    <row r="310" spans="1:2">
      <c r="A310" s="475" t="s">
        <v>349</v>
      </c>
      <c r="B310" s="475">
        <v>23</v>
      </c>
    </row>
    <row r="311" spans="1:2">
      <c r="A311" s="473"/>
      <c r="B311" s="473"/>
    </row>
    <row r="312" spans="1:2">
      <c r="A312" s="474" t="s">
        <v>350</v>
      </c>
      <c r="B312" s="473"/>
    </row>
    <row r="313" spans="1:2">
      <c r="A313" s="475" t="s">
        <v>329</v>
      </c>
      <c r="B313" s="475" t="s">
        <v>2</v>
      </c>
    </row>
    <row r="314" spans="1:2">
      <c r="A314" s="475" t="s">
        <v>330</v>
      </c>
      <c r="B314" s="475">
        <v>2379</v>
      </c>
    </row>
    <row r="315" spans="1:2">
      <c r="A315" s="475" t="s">
        <v>331</v>
      </c>
      <c r="B315" s="475">
        <v>2219</v>
      </c>
    </row>
    <row r="316" spans="1:2">
      <c r="A316" s="475" t="s">
        <v>332</v>
      </c>
      <c r="B316" s="475">
        <v>1578</v>
      </c>
    </row>
    <row r="317" spans="1:2">
      <c r="A317" s="475" t="s">
        <v>337</v>
      </c>
      <c r="B317" s="475">
        <v>1575</v>
      </c>
    </row>
    <row r="318" spans="1:2">
      <c r="A318" s="475" t="s">
        <v>341</v>
      </c>
      <c r="B318" s="475">
        <v>1463</v>
      </c>
    </row>
    <row r="319" spans="1:2">
      <c r="A319" s="475" t="s">
        <v>333</v>
      </c>
      <c r="B319" s="475">
        <v>1201</v>
      </c>
    </row>
    <row r="320" spans="1:2">
      <c r="A320" s="475" t="s">
        <v>335</v>
      </c>
      <c r="B320" s="475">
        <v>1126</v>
      </c>
    </row>
    <row r="321" spans="1:2">
      <c r="A321" s="475" t="s">
        <v>339</v>
      </c>
      <c r="B321" s="475">
        <v>1033</v>
      </c>
    </row>
    <row r="322" spans="1:2">
      <c r="A322" s="475" t="s">
        <v>334</v>
      </c>
      <c r="B322" s="475">
        <v>1033</v>
      </c>
    </row>
    <row r="323" spans="1:2">
      <c r="A323" s="475" t="s">
        <v>338</v>
      </c>
      <c r="B323" s="475">
        <v>975</v>
      </c>
    </row>
    <row r="324" spans="1:2">
      <c r="A324" s="475" t="s">
        <v>343</v>
      </c>
      <c r="B324" s="475">
        <v>956</v>
      </c>
    </row>
    <row r="325" spans="1:2">
      <c r="A325" s="475" t="s">
        <v>336</v>
      </c>
      <c r="B325" s="475">
        <v>934</v>
      </c>
    </row>
    <row r="326" spans="1:2">
      <c r="A326" s="475" t="s">
        <v>351</v>
      </c>
      <c r="B326" s="475">
        <v>896</v>
      </c>
    </row>
    <row r="327" spans="1:2">
      <c r="A327" s="475" t="s">
        <v>349</v>
      </c>
      <c r="B327" s="475">
        <v>779</v>
      </c>
    </row>
    <row r="328" spans="1:2">
      <c r="A328" s="475" t="s">
        <v>348</v>
      </c>
      <c r="B328" s="475">
        <v>706</v>
      </c>
    </row>
    <row r="329" spans="1:2">
      <c r="A329" s="475" t="s">
        <v>340</v>
      </c>
      <c r="B329" s="475">
        <v>689</v>
      </c>
    </row>
    <row r="330" spans="1:2">
      <c r="A330" s="475" t="s">
        <v>352</v>
      </c>
      <c r="B330" s="475">
        <v>680</v>
      </c>
    </row>
    <row r="331" spans="1:2">
      <c r="A331" s="475" t="s">
        <v>342</v>
      </c>
      <c r="B331" s="475">
        <v>638</v>
      </c>
    </row>
    <row r="332" spans="1:2">
      <c r="A332" s="475" t="s">
        <v>346</v>
      </c>
      <c r="B332" s="475">
        <v>597</v>
      </c>
    </row>
    <row r="333" spans="1:2">
      <c r="A333" s="475" t="s">
        <v>344</v>
      </c>
      <c r="B333" s="475">
        <v>560</v>
      </c>
    </row>
    <row r="334" spans="1:2">
      <c r="A334" s="473"/>
      <c r="B334" s="473"/>
    </row>
  </sheetData>
  <pageMargins left="0.25" right="0.25" top="0.75" bottom="0.75" header="0.25" footer="0.25"/>
  <pageSetup orientation="portrait" verticalDpi="0" r:id="rId1"/>
  <headerFooter>
    <oddFooter>&amp;L8 dec 2016 08:45</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
    <pageSetUpPr autoPageBreaks="0"/>
  </sheetPr>
  <dimension ref="B1:Q19"/>
  <sheetViews>
    <sheetView showGridLines="0" zoomScale="75" zoomScaleNormal="75" workbookViewId="0"/>
  </sheetViews>
  <sheetFormatPr defaultRowHeight="12.75"/>
  <cols>
    <col min="1" max="1" width="5.7109375" customWidth="1"/>
    <col min="2" max="2" width="28.7109375" customWidth="1"/>
    <col min="3" max="3" width="18.5703125" customWidth="1"/>
    <col min="4" max="7" width="13.28515625" customWidth="1"/>
    <col min="8" max="8" width="13.28515625" style="272" customWidth="1"/>
    <col min="9" max="9" width="13.28515625" style="455" customWidth="1"/>
    <col min="10" max="10" width="13.28515625" customWidth="1"/>
    <col min="11" max="11" width="11.42578125" customWidth="1"/>
    <col min="12" max="12" width="12.5703125" customWidth="1"/>
    <col min="13" max="13" width="13" customWidth="1"/>
    <col min="14" max="14" width="12" customWidth="1"/>
    <col min="15" max="15" width="13.28515625" customWidth="1"/>
    <col min="16" max="16" width="14.85546875" customWidth="1"/>
    <col min="17" max="17" width="12" customWidth="1"/>
    <col min="18" max="18" width="11" customWidth="1"/>
  </cols>
  <sheetData>
    <row r="1" spans="2:17" ht="25.5">
      <c r="B1" s="33"/>
      <c r="M1" s="105"/>
      <c r="Q1" s="105"/>
    </row>
    <row r="2" spans="2:17" s="290" customFormat="1" ht="25.5">
      <c r="B2" s="33"/>
      <c r="I2" s="455"/>
      <c r="M2" s="105"/>
      <c r="Q2" s="105"/>
    </row>
    <row r="3" spans="2:17" s="46" customFormat="1" ht="24" customHeight="1">
      <c r="B3" s="152" t="s">
        <v>108</v>
      </c>
      <c r="C3" s="143"/>
      <c r="D3" s="143"/>
      <c r="E3" s="143"/>
      <c r="F3" s="143"/>
      <c r="G3" s="143"/>
      <c r="H3" s="143"/>
      <c r="I3" s="143"/>
      <c r="J3" s="143"/>
      <c r="K3" s="144"/>
    </row>
    <row r="4" spans="2:17" s="46" customFormat="1" ht="24" customHeight="1">
      <c r="B4" s="145"/>
      <c r="C4" s="143"/>
      <c r="D4" s="143"/>
      <c r="E4" s="143"/>
      <c r="F4" s="143"/>
      <c r="G4" s="143"/>
      <c r="H4" s="143"/>
      <c r="I4" s="143"/>
      <c r="J4" s="143"/>
      <c r="K4" s="144"/>
    </row>
    <row r="5" spans="2:17" s="132" customFormat="1" ht="15">
      <c r="B5" s="133"/>
      <c r="C5" s="133"/>
      <c r="D5" s="133"/>
      <c r="E5" s="133"/>
      <c r="F5" s="133"/>
      <c r="G5" s="133"/>
      <c r="H5" s="133"/>
      <c r="I5" s="133"/>
      <c r="J5" s="133"/>
      <c r="K5" s="122"/>
    </row>
    <row r="6" spans="2:17" ht="21" customHeight="1">
      <c r="B6" s="484" t="s">
        <v>98</v>
      </c>
      <c r="C6" s="486" t="str">
        <f>Karta!$C$5</f>
        <v>Strömsbro</v>
      </c>
      <c r="D6" s="486"/>
      <c r="E6" s="488" t="str">
        <f>Karta!$D$7</f>
        <v>Gävle</v>
      </c>
      <c r="F6" s="488"/>
      <c r="G6" s="488" t="str">
        <f>Karta!$D$6</f>
        <v>Gävleborgs län</v>
      </c>
      <c r="H6" s="488"/>
      <c r="I6" s="490" t="s">
        <v>42</v>
      </c>
      <c r="J6" s="491"/>
    </row>
    <row r="7" spans="2:17" ht="15.75" customHeight="1">
      <c r="B7" s="485"/>
      <c r="C7" s="487"/>
      <c r="D7" s="487"/>
      <c r="E7" s="489"/>
      <c r="F7" s="489"/>
      <c r="G7" s="489"/>
      <c r="H7" s="489"/>
      <c r="I7" s="492"/>
      <c r="J7" s="493"/>
    </row>
    <row r="8" spans="2:17" ht="15">
      <c r="B8" s="169"/>
      <c r="C8" s="243" t="s">
        <v>2</v>
      </c>
      <c r="D8" s="243" t="s">
        <v>5</v>
      </c>
      <c r="E8" s="243" t="s">
        <v>2</v>
      </c>
      <c r="F8" s="243" t="s">
        <v>5</v>
      </c>
      <c r="G8" s="243" t="s">
        <v>2</v>
      </c>
      <c r="H8" s="243" t="s">
        <v>5</v>
      </c>
      <c r="I8" s="243" t="s">
        <v>2</v>
      </c>
      <c r="J8" s="244" t="s">
        <v>5</v>
      </c>
      <c r="K8" s="2"/>
    </row>
    <row r="9" spans="2:17" ht="24" customHeight="1">
      <c r="B9" s="350" t="s">
        <v>43</v>
      </c>
      <c r="C9" s="331">
        <f t="shared" ref="C9:I9" si="0">SUM(C10:C13)</f>
        <v>2375</v>
      </c>
      <c r="D9" s="328">
        <f t="shared" si="0"/>
        <v>100</v>
      </c>
      <c r="E9" s="331">
        <f t="shared" si="0"/>
        <v>49570</v>
      </c>
      <c r="F9" s="328">
        <f t="shared" si="0"/>
        <v>100.00000000000001</v>
      </c>
      <c r="G9" s="331">
        <f t="shared" si="0"/>
        <v>143021</v>
      </c>
      <c r="H9" s="328">
        <f t="shared" si="0"/>
        <v>100</v>
      </c>
      <c r="I9" s="331">
        <f t="shared" si="0"/>
        <v>4716555</v>
      </c>
      <c r="J9" s="459">
        <f t="shared" ref="J9" si="1">SUM(J10:J13)</f>
        <v>100</v>
      </c>
      <c r="K9" s="2"/>
    </row>
    <row r="10" spans="2:17" ht="21" customHeight="1">
      <c r="B10" s="351" t="s">
        <v>109</v>
      </c>
      <c r="C10" s="332">
        <f>SCBData!$D$3</f>
        <v>1020</v>
      </c>
      <c r="D10" s="329">
        <f t="shared" ref="D10" si="2">IF(C$9&gt;0,C10/C$9*100,0)</f>
        <v>42.947368421052637</v>
      </c>
      <c r="E10" s="332">
        <f>SCBData!$D$5</f>
        <v>15787</v>
      </c>
      <c r="F10" s="329">
        <f t="shared" ref="F10" si="3">IF(E$9&gt;0,E10/E$9*100,0)</f>
        <v>31.847891870082712</v>
      </c>
      <c r="G10" s="395">
        <f>SCBData!$D$7</f>
        <v>65143</v>
      </c>
      <c r="H10" s="329">
        <f t="shared" ref="H10" si="4">IF(G$9&gt;0,G10/G$9*100,0)</f>
        <v>45.547856608470084</v>
      </c>
      <c r="I10" s="462">
        <f>SCBData!$D$9</f>
        <v>1849285</v>
      </c>
      <c r="J10" s="460">
        <f t="shared" ref="J10" si="5">IF(I$9&gt;0,I10/I$9*100,0)</f>
        <v>39.208384085418274</v>
      </c>
      <c r="K10" s="2"/>
      <c r="L10" s="27"/>
    </row>
    <row r="11" spans="2:17" ht="21" customHeight="1">
      <c r="B11" s="351" t="s">
        <v>97</v>
      </c>
      <c r="C11" s="332">
        <f>SCBData!$C$3</f>
        <v>923</v>
      </c>
      <c r="D11" s="329">
        <f t="shared" ref="D11:D13" si="6">IF(C$9&gt;0,C11/C$9*100,0)</f>
        <v>38.863157894736844</v>
      </c>
      <c r="E11" s="332">
        <f>SCBData!$C$5</f>
        <v>11083</v>
      </c>
      <c r="F11" s="329">
        <f t="shared" ref="F11:F13" si="7">IF(E$9&gt;0,E11/E$9*100,0)</f>
        <v>22.358281218478918</v>
      </c>
      <c r="G11" s="395">
        <f>SCBData!$C$7</f>
        <v>21417</v>
      </c>
      <c r="H11" s="329">
        <f t="shared" ref="H11:J13" si="8">IF(G$9&gt;0,G11/G$9*100,0)</f>
        <v>14.974723991581657</v>
      </c>
      <c r="I11" s="462">
        <f>SCBData!$C$9</f>
        <v>1064629</v>
      </c>
      <c r="J11" s="460">
        <f t="shared" si="8"/>
        <v>22.57217397019647</v>
      </c>
      <c r="K11" s="2"/>
      <c r="L11" s="27"/>
    </row>
    <row r="12" spans="2:17" ht="21" customHeight="1">
      <c r="B12" s="351" t="s">
        <v>89</v>
      </c>
      <c r="C12" s="332">
        <f>SCBData!$B$3</f>
        <v>432</v>
      </c>
      <c r="D12" s="329">
        <f>IF(C$9&gt;0,C12/C$9*100,0)</f>
        <v>18.189473684210526</v>
      </c>
      <c r="E12" s="332">
        <f>SCBData!$B$5</f>
        <v>22698</v>
      </c>
      <c r="F12" s="329">
        <f>IF(E$9&gt;0,E12/E$9*100,0)</f>
        <v>45.789792213032079</v>
      </c>
      <c r="G12" s="395">
        <f>SCBData!$B$7</f>
        <v>56448</v>
      </c>
      <c r="H12" s="329">
        <f>IF(G$9&gt;0,G12/G$9*100,0)</f>
        <v>39.468329825689935</v>
      </c>
      <c r="I12" s="462">
        <f>SCBData!$B$9</f>
        <v>1801248</v>
      </c>
      <c r="J12" s="460">
        <f>IF(I$9&gt;0,I12/I$9*100,0)</f>
        <v>38.189907676259473</v>
      </c>
      <c r="K12" s="2"/>
    </row>
    <row r="13" spans="2:17" ht="21" customHeight="1">
      <c r="B13" s="352" t="s">
        <v>110</v>
      </c>
      <c r="C13" s="333">
        <f>SCBData!$E$3</f>
        <v>0</v>
      </c>
      <c r="D13" s="330">
        <f t="shared" si="6"/>
        <v>0</v>
      </c>
      <c r="E13" s="333">
        <f>SCBData!$E$5</f>
        <v>2</v>
      </c>
      <c r="F13" s="330">
        <f t="shared" si="7"/>
        <v>4.03469840629413E-3</v>
      </c>
      <c r="G13" s="396">
        <f>SCBData!$E$7</f>
        <v>13</v>
      </c>
      <c r="H13" s="330">
        <f t="shared" si="8"/>
        <v>9.0895742583257007E-3</v>
      </c>
      <c r="I13" s="463">
        <f>SCBData!$E$9</f>
        <v>1393</v>
      </c>
      <c r="J13" s="461">
        <f t="shared" si="8"/>
        <v>2.9534268125782481E-2</v>
      </c>
      <c r="K13" s="2"/>
    </row>
    <row r="14" spans="2:17" ht="21" customHeight="1"/>
    <row r="15" spans="2:17" ht="21" customHeight="1"/>
    <row r="16" spans="2:17" ht="21" customHeight="1"/>
    <row r="19" spans="8:9">
      <c r="H19"/>
      <c r="I19"/>
    </row>
  </sheetData>
  <mergeCells count="5">
    <mergeCell ref="B6:B7"/>
    <mergeCell ref="C6:D7"/>
    <mergeCell ref="E6:F7"/>
    <mergeCell ref="G6:H7"/>
    <mergeCell ref="I6:J7"/>
  </mergeCells>
  <phoneticPr fontId="0" type="noConversion"/>
  <pageMargins left="0.70866141732283472" right="0.47244094488188981" top="0.70866141732283472" bottom="0.70866141732283472" header="0.51181102362204722" footer="0.51181102362204722"/>
  <pageSetup paperSize="9" scale="60" orientation="portrait" r:id="rId1"/>
  <headerFooter alignWithMargins="0">
    <oddFooter>&amp;L&amp;Z&amp;F</oddFooter>
  </headerFooter>
  <drawing r:id="rId2"/>
  <legacyDrawingHF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3">
    <pageSetUpPr autoPageBreaks="0"/>
  </sheetPr>
  <dimension ref="B1:P80"/>
  <sheetViews>
    <sheetView showGridLines="0" zoomScale="75" zoomScaleNormal="75" workbookViewId="0">
      <selection activeCell="AF14" sqref="AF14"/>
    </sheetView>
  </sheetViews>
  <sheetFormatPr defaultRowHeight="12.75"/>
  <cols>
    <col min="1" max="1" width="5.7109375" style="2" customWidth="1"/>
    <col min="2" max="2" width="20.7109375" style="2" customWidth="1"/>
    <col min="3" max="3" width="14.140625" style="2" customWidth="1"/>
    <col min="4" max="4" width="13" style="2" customWidth="1"/>
    <col min="5" max="5" width="16.140625" style="2" customWidth="1"/>
    <col min="6" max="6" width="10.42578125" style="2" customWidth="1"/>
    <col min="7" max="7" width="2.5703125" style="2" customWidth="1"/>
    <col min="8" max="8" width="18.85546875" style="2" customWidth="1"/>
    <col min="9" max="9" width="13.28515625" style="2" customWidth="1"/>
    <col min="10" max="11" width="12" style="2" customWidth="1"/>
    <col min="12" max="12" width="12.7109375" style="2" customWidth="1"/>
    <col min="13" max="13" width="11.5703125" style="2" customWidth="1"/>
    <col min="14" max="14" width="11.85546875" style="2" customWidth="1"/>
    <col min="15" max="15" width="2.42578125" style="2" customWidth="1"/>
    <col min="16" max="16" width="14.85546875" style="2" customWidth="1"/>
    <col min="17" max="16384" width="9.140625" style="2"/>
  </cols>
  <sheetData>
    <row r="1" spans="2:14" ht="20.25">
      <c r="B1" s="262"/>
      <c r="C1" s="263"/>
      <c r="D1" s="263"/>
      <c r="E1" s="263"/>
      <c r="F1" s="263"/>
      <c r="G1" s="263"/>
      <c r="H1" s="263"/>
      <c r="I1" s="263"/>
      <c r="J1" s="263"/>
      <c r="K1" s="263"/>
      <c r="L1" s="264"/>
      <c r="M1" s="263"/>
      <c r="N1" s="263"/>
    </row>
    <row r="2" spans="2:14" ht="20.25">
      <c r="B2" s="262"/>
      <c r="C2" s="263"/>
      <c r="D2" s="263"/>
      <c r="E2" s="263"/>
      <c r="F2" s="263"/>
      <c r="G2" s="263"/>
      <c r="H2" s="263"/>
      <c r="I2" s="263"/>
      <c r="J2" s="263"/>
      <c r="K2" s="263"/>
      <c r="L2" s="264"/>
      <c r="M2" s="263"/>
      <c r="N2" s="263"/>
    </row>
    <row r="3" spans="2:14" ht="25.5" customHeight="1">
      <c r="B3" s="152" t="s">
        <v>155</v>
      </c>
      <c r="C3" s="263"/>
      <c r="D3" s="263"/>
      <c r="E3" s="263"/>
      <c r="F3" s="263"/>
      <c r="G3" s="263"/>
      <c r="H3" s="263"/>
      <c r="I3" s="263"/>
      <c r="J3" s="263"/>
      <c r="K3" s="263"/>
      <c r="L3" s="264"/>
      <c r="M3" s="263"/>
      <c r="N3" s="263"/>
    </row>
    <row r="4" spans="2:14" ht="18">
      <c r="B4" s="265" t="s">
        <v>106</v>
      </c>
      <c r="C4" s="263"/>
      <c r="D4" s="263"/>
      <c r="E4" s="263"/>
      <c r="F4" s="263"/>
      <c r="G4" s="263"/>
      <c r="H4" s="263"/>
      <c r="I4" s="263"/>
      <c r="J4" s="263"/>
      <c r="K4" s="263"/>
      <c r="L4" s="264"/>
      <c r="M4" s="263"/>
      <c r="N4" s="263"/>
    </row>
    <row r="5" spans="2:14" ht="20.25">
      <c r="B5" s="261"/>
    </row>
    <row r="6" spans="2:14" s="45" customFormat="1" ht="25.5">
      <c r="B6" s="152" t="str">
        <f>"Flyttströmmar inom "&amp;Karta!$C$5</f>
        <v>Flyttströmmar inom Strömsbro</v>
      </c>
      <c r="C6" s="36"/>
      <c r="D6" s="48"/>
      <c r="H6" s="152" t="str">
        <f>"Flyttströmmar inom "&amp;Karta!$C$5&amp;""</f>
        <v>Flyttströmmar inom Strömsbro</v>
      </c>
      <c r="I6" s="36"/>
      <c r="J6" s="48"/>
      <c r="K6" s="44"/>
      <c r="L6" s="44"/>
    </row>
    <row r="7" spans="2:14" s="45" customFormat="1" ht="25.5">
      <c r="B7" s="152" t="s">
        <v>112</v>
      </c>
      <c r="C7" s="36"/>
      <c r="D7" s="48"/>
      <c r="H7" s="152" t="s">
        <v>105</v>
      </c>
      <c r="I7" s="36"/>
      <c r="J7" s="48"/>
      <c r="K7" s="44"/>
      <c r="L7" s="44"/>
    </row>
    <row r="8" spans="2:14" s="42" customFormat="1" ht="15.75">
      <c r="B8" s="114"/>
      <c r="C8" s="114"/>
      <c r="D8" s="115"/>
      <c r="E8" s="116"/>
      <c r="H8" s="114"/>
      <c r="I8" s="114"/>
      <c r="J8" s="115"/>
      <c r="K8" s="117"/>
      <c r="L8" s="117"/>
    </row>
    <row r="9" spans="2:14" s="55" customFormat="1" ht="15.75">
      <c r="B9" s="445"/>
      <c r="C9" s="500" t="s">
        <v>54</v>
      </c>
      <c r="D9" s="501"/>
      <c r="E9" s="54"/>
      <c r="H9" s="296" t="s">
        <v>107</v>
      </c>
      <c r="I9" s="498" t="s">
        <v>101</v>
      </c>
      <c r="J9" s="498"/>
      <c r="K9" s="496" t="s">
        <v>102</v>
      </c>
      <c r="L9" s="497"/>
      <c r="M9" s="498" t="s">
        <v>103</v>
      </c>
      <c r="N9" s="499"/>
    </row>
    <row r="10" spans="2:14" s="55" customFormat="1" ht="15" customHeight="1">
      <c r="B10" s="160"/>
      <c r="C10" s="494" t="str">
        <f>Karta!$C$5</f>
        <v>Strömsbro</v>
      </c>
      <c r="D10" s="502"/>
      <c r="E10" s="54"/>
      <c r="H10" s="297"/>
      <c r="I10" s="494" t="str">
        <f>Karta!$C$5</f>
        <v>Strömsbro</v>
      </c>
      <c r="J10" s="494"/>
      <c r="K10" s="494" t="str">
        <f>Karta!$C$5</f>
        <v>Strömsbro</v>
      </c>
      <c r="L10" s="494"/>
      <c r="M10" s="494" t="str">
        <f>Karta!$C$5</f>
        <v>Strömsbro</v>
      </c>
      <c r="N10" s="495"/>
    </row>
    <row r="11" spans="2:14" s="55" customFormat="1" ht="15" customHeight="1">
      <c r="B11" s="160"/>
      <c r="C11" s="494"/>
      <c r="D11" s="502"/>
      <c r="E11" s="54"/>
      <c r="H11" s="297"/>
      <c r="I11" s="494"/>
      <c r="J11" s="494"/>
      <c r="K11" s="494"/>
      <c r="L11" s="494"/>
      <c r="M11" s="494"/>
      <c r="N11" s="495"/>
    </row>
    <row r="12" spans="2:14" s="55" customFormat="1" ht="15">
      <c r="B12" s="160" t="s">
        <v>7</v>
      </c>
      <c r="C12" s="161" t="s">
        <v>2</v>
      </c>
      <c r="D12" s="162" t="s">
        <v>8</v>
      </c>
      <c r="E12" s="54"/>
      <c r="H12" s="298" t="s">
        <v>7</v>
      </c>
      <c r="I12" s="257" t="s">
        <v>2</v>
      </c>
      <c r="J12" s="258" t="s">
        <v>8</v>
      </c>
      <c r="K12" s="257" t="s">
        <v>2</v>
      </c>
      <c r="L12" s="258" t="s">
        <v>8</v>
      </c>
      <c r="M12" s="257" t="s">
        <v>2</v>
      </c>
      <c r="N12" s="299" t="s">
        <v>8</v>
      </c>
    </row>
    <row r="13" spans="2:14" s="29" customFormat="1" ht="24" customHeight="1">
      <c r="B13" s="163" t="s">
        <v>43</v>
      </c>
      <c r="C13" s="164">
        <f>SUM($C$14:$C$22)</f>
        <v>106</v>
      </c>
      <c r="D13" s="165">
        <f>SUM($D$14:$D$22)</f>
        <v>100</v>
      </c>
      <c r="E13" s="49"/>
      <c r="H13" s="300" t="s">
        <v>43</v>
      </c>
      <c r="I13" s="301">
        <f>SUM($I$14:$I$22)</f>
        <v>16</v>
      </c>
      <c r="J13" s="334">
        <f>SUM($J$14:$J$22)</f>
        <v>100</v>
      </c>
      <c r="K13" s="335">
        <f>SUM($K$14:$K$22)</f>
        <v>27</v>
      </c>
      <c r="L13" s="334">
        <f>SUM($L$14:$L$22)</f>
        <v>100.00000000000001</v>
      </c>
      <c r="M13" s="335">
        <f>SUM($M$14:$M$22)</f>
        <v>61</v>
      </c>
      <c r="N13" s="302">
        <f>SUM($N$14:$N$22)</f>
        <v>100</v>
      </c>
    </row>
    <row r="14" spans="2:14" s="29" customFormat="1" ht="24" customHeight="1">
      <c r="B14" s="52" t="s">
        <v>9</v>
      </c>
      <c r="C14" s="38">
        <f>SCBData!$B$106</f>
        <v>15</v>
      </c>
      <c r="D14" s="273">
        <f>IF(C$13&gt;0,C14/C$13*100,0)</f>
        <v>14.150943396226415</v>
      </c>
      <c r="E14" s="49"/>
      <c r="H14" s="303" t="s">
        <v>9</v>
      </c>
      <c r="I14" s="304">
        <f>SCBData!$C$142</f>
        <v>1</v>
      </c>
      <c r="J14" s="329">
        <f>IF(I$13&gt;0,I14/I$13*100,0)</f>
        <v>6.25</v>
      </c>
      <c r="K14" s="336">
        <f>SCBData!$C$151</f>
        <v>3</v>
      </c>
      <c r="L14" s="329">
        <f>IF(K$13&gt;0,K14/K$13*100,0)</f>
        <v>11.111111111111111</v>
      </c>
      <c r="M14" s="336">
        <f>SCBData!$C$169</f>
        <v>11</v>
      </c>
      <c r="N14" s="446">
        <f>IF(M$13&gt;0,M14/M$13*100,0)</f>
        <v>18.032786885245901</v>
      </c>
    </row>
    <row r="15" spans="2:14" s="29" customFormat="1" ht="24" customHeight="1">
      <c r="B15" s="53" t="s">
        <v>10</v>
      </c>
      <c r="C15" s="38">
        <f>SCBData!$B$107</f>
        <v>12</v>
      </c>
      <c r="D15" s="273">
        <f t="shared" ref="D15:D22" si="0">IF(C$13&gt;0,C15/C$13*100,0)</f>
        <v>11.320754716981133</v>
      </c>
      <c r="E15" s="49"/>
      <c r="H15" s="305" t="s">
        <v>10</v>
      </c>
      <c r="I15" s="304">
        <f>SCBData!$C$143</f>
        <v>2</v>
      </c>
      <c r="J15" s="329">
        <f t="shared" ref="J15:J22" si="1">IF(I$13&gt;0,I15/I$13*100,0)</f>
        <v>12.5</v>
      </c>
      <c r="K15" s="336">
        <f>SCBData!$C$152</f>
        <v>3</v>
      </c>
      <c r="L15" s="329">
        <f t="shared" ref="L15:L22" si="2">IF(K$13&gt;0,K15/K$13*100,0)</f>
        <v>11.111111111111111</v>
      </c>
      <c r="M15" s="336">
        <f>SCBData!$C$170</f>
        <v>7</v>
      </c>
      <c r="N15" s="446">
        <f t="shared" ref="N15:N22" si="3">IF(M$13&gt;0,M15/M$13*100,0)</f>
        <v>11.475409836065573</v>
      </c>
    </row>
    <row r="16" spans="2:14" s="29" customFormat="1" ht="24" customHeight="1">
      <c r="B16" s="53" t="s">
        <v>11</v>
      </c>
      <c r="C16" s="38">
        <f>SCBData!$B$108</f>
        <v>2</v>
      </c>
      <c r="D16" s="273">
        <f t="shared" si="0"/>
        <v>1.8867924528301887</v>
      </c>
      <c r="E16" s="49"/>
      <c r="H16" s="305" t="s">
        <v>11</v>
      </c>
      <c r="I16" s="304">
        <f>SCBData!$C$144</f>
        <v>0</v>
      </c>
      <c r="J16" s="329">
        <f t="shared" si="1"/>
        <v>0</v>
      </c>
      <c r="K16" s="336">
        <f>SCBData!$C$153</f>
        <v>0</v>
      </c>
      <c r="L16" s="329">
        <f t="shared" si="2"/>
        <v>0</v>
      </c>
      <c r="M16" s="336">
        <f>SCBData!$C$171</f>
        <v>2</v>
      </c>
      <c r="N16" s="446">
        <f t="shared" si="3"/>
        <v>3.278688524590164</v>
      </c>
    </row>
    <row r="17" spans="2:14" s="29" customFormat="1" ht="24" customHeight="1">
      <c r="B17" s="140" t="s">
        <v>90</v>
      </c>
      <c r="C17" s="38">
        <f>SCBData!$B$109</f>
        <v>13</v>
      </c>
      <c r="D17" s="273">
        <f t="shared" si="0"/>
        <v>12.264150943396226</v>
      </c>
      <c r="E17" s="49"/>
      <c r="H17" s="306" t="s">
        <v>90</v>
      </c>
      <c r="I17" s="304">
        <f>SCBData!$C$145</f>
        <v>1</v>
      </c>
      <c r="J17" s="329">
        <f t="shared" si="1"/>
        <v>6.25</v>
      </c>
      <c r="K17" s="336">
        <f>SCBData!$C$154</f>
        <v>4</v>
      </c>
      <c r="L17" s="329">
        <f t="shared" si="2"/>
        <v>14.814814814814813</v>
      </c>
      <c r="M17" s="336">
        <f>SCBData!$C$172</f>
        <v>8</v>
      </c>
      <c r="N17" s="446">
        <f t="shared" si="3"/>
        <v>13.114754098360656</v>
      </c>
    </row>
    <row r="18" spans="2:14" s="29" customFormat="1" ht="24" customHeight="1">
      <c r="B18" s="140" t="s">
        <v>91</v>
      </c>
      <c r="C18" s="38">
        <f>SCBData!$B$110</f>
        <v>12</v>
      </c>
      <c r="D18" s="273">
        <f t="shared" si="0"/>
        <v>11.320754716981133</v>
      </c>
      <c r="E18" s="49"/>
      <c r="H18" s="306" t="s">
        <v>91</v>
      </c>
      <c r="I18" s="304">
        <f>SCBData!$C$146</f>
        <v>2</v>
      </c>
      <c r="J18" s="329">
        <f t="shared" si="1"/>
        <v>12.5</v>
      </c>
      <c r="K18" s="336">
        <f>SCBData!$C$155</f>
        <v>3</v>
      </c>
      <c r="L18" s="329">
        <f t="shared" si="2"/>
        <v>11.111111111111111</v>
      </c>
      <c r="M18" s="336">
        <f>SCBData!$C$173</f>
        <v>7</v>
      </c>
      <c r="N18" s="446">
        <f t="shared" si="3"/>
        <v>11.475409836065573</v>
      </c>
    </row>
    <row r="19" spans="2:14" s="29" customFormat="1" ht="24" customHeight="1">
      <c r="B19" s="140" t="s">
        <v>92</v>
      </c>
      <c r="C19" s="38">
        <f>SCBData!$B$111</f>
        <v>20</v>
      </c>
      <c r="D19" s="273">
        <f t="shared" si="0"/>
        <v>18.867924528301888</v>
      </c>
      <c r="E19" s="49"/>
      <c r="H19" s="306" t="s">
        <v>92</v>
      </c>
      <c r="I19" s="304">
        <f>SCBData!$C$147</f>
        <v>1</v>
      </c>
      <c r="J19" s="329">
        <f t="shared" si="1"/>
        <v>6.25</v>
      </c>
      <c r="K19" s="336">
        <f>SCBData!$C$156</f>
        <v>6</v>
      </c>
      <c r="L19" s="329">
        <f t="shared" si="2"/>
        <v>22.222222222222221</v>
      </c>
      <c r="M19" s="336">
        <f>SCBData!$C$174</f>
        <v>13</v>
      </c>
      <c r="N19" s="446">
        <f t="shared" si="3"/>
        <v>21.311475409836063</v>
      </c>
    </row>
    <row r="20" spans="2:14" s="29" customFormat="1" ht="24" customHeight="1">
      <c r="B20" s="140" t="s">
        <v>93</v>
      </c>
      <c r="C20" s="38">
        <f>SCBData!$B$112</f>
        <v>12</v>
      </c>
      <c r="D20" s="273">
        <f t="shared" si="0"/>
        <v>11.320754716981133</v>
      </c>
      <c r="E20" s="49"/>
      <c r="H20" s="306" t="s">
        <v>93</v>
      </c>
      <c r="I20" s="304">
        <f>SCBData!$C$148</f>
        <v>0</v>
      </c>
      <c r="J20" s="329">
        <f t="shared" si="1"/>
        <v>0</v>
      </c>
      <c r="K20" s="336">
        <f>SCBData!$C$157</f>
        <v>4</v>
      </c>
      <c r="L20" s="329">
        <f t="shared" si="2"/>
        <v>14.814814814814813</v>
      </c>
      <c r="M20" s="336">
        <f>SCBData!$C$175</f>
        <v>8</v>
      </c>
      <c r="N20" s="446">
        <f t="shared" si="3"/>
        <v>13.114754098360656</v>
      </c>
    </row>
    <row r="21" spans="2:14" s="29" customFormat="1" ht="24" customHeight="1">
      <c r="B21" s="140" t="s">
        <v>94</v>
      </c>
      <c r="C21" s="38">
        <f>SCBData!$B$113</f>
        <v>7</v>
      </c>
      <c r="D21" s="273">
        <f t="shared" si="0"/>
        <v>6.6037735849056602</v>
      </c>
      <c r="E21" s="49"/>
      <c r="H21" s="306" t="s">
        <v>94</v>
      </c>
      <c r="I21" s="304">
        <f>SCBData!$C$149</f>
        <v>3</v>
      </c>
      <c r="J21" s="329">
        <f t="shared" si="1"/>
        <v>18.75</v>
      </c>
      <c r="K21" s="336">
        <f>SCBData!$C$158</f>
        <v>1</v>
      </c>
      <c r="L21" s="329">
        <f t="shared" si="2"/>
        <v>3.7037037037037033</v>
      </c>
      <c r="M21" s="336">
        <f>SCBData!$C$176</f>
        <v>3</v>
      </c>
      <c r="N21" s="446">
        <f t="shared" si="3"/>
        <v>4.918032786885246</v>
      </c>
    </row>
    <row r="22" spans="2:14" s="29" customFormat="1" ht="24" customHeight="1">
      <c r="B22" s="141" t="s">
        <v>95</v>
      </c>
      <c r="C22" s="40">
        <f>SCBData!$B$114</f>
        <v>13</v>
      </c>
      <c r="D22" s="295">
        <f t="shared" si="0"/>
        <v>12.264150943396226</v>
      </c>
      <c r="E22" s="49"/>
      <c r="H22" s="307" t="s">
        <v>95</v>
      </c>
      <c r="I22" s="308">
        <f>SCBData!$C$150</f>
        <v>6</v>
      </c>
      <c r="J22" s="447">
        <f t="shared" si="1"/>
        <v>37.5</v>
      </c>
      <c r="K22" s="337">
        <f>SCBData!$C$159</f>
        <v>3</v>
      </c>
      <c r="L22" s="447">
        <f t="shared" si="2"/>
        <v>11.111111111111111</v>
      </c>
      <c r="M22" s="337">
        <f>SCBData!$C$177</f>
        <v>2</v>
      </c>
      <c r="N22" s="448">
        <f t="shared" si="3"/>
        <v>3.278688524590164</v>
      </c>
    </row>
    <row r="23" spans="2:14" s="57" customFormat="1" ht="15">
      <c r="B23" s="50"/>
      <c r="C23" s="30"/>
      <c r="D23" s="51"/>
      <c r="E23" s="113"/>
      <c r="H23" s="50"/>
      <c r="I23" s="31"/>
      <c r="J23" s="51"/>
      <c r="K23" s="31"/>
      <c r="L23" s="51"/>
    </row>
    <row r="24" spans="2:14" s="57" customFormat="1" ht="15">
      <c r="B24" s="50"/>
      <c r="C24" s="30"/>
      <c r="D24" s="51"/>
      <c r="E24" s="113"/>
      <c r="H24" s="50"/>
      <c r="I24" s="31"/>
      <c r="J24" s="51"/>
      <c r="K24" s="31"/>
      <c r="L24" s="51"/>
    </row>
    <row r="25" spans="2:14" s="41" customFormat="1" ht="25.5">
      <c r="B25" s="153" t="s">
        <v>52</v>
      </c>
      <c r="C25" s="33"/>
      <c r="D25" s="56"/>
      <c r="E25" s="33"/>
      <c r="F25" s="33"/>
      <c r="G25" s="33"/>
      <c r="H25" s="153" t="str">
        <f>"Flyttströmmar till "&amp;Karta!$C$5</f>
        <v>Flyttströmmar till Strömsbro</v>
      </c>
      <c r="I25" s="33"/>
      <c r="J25" s="56"/>
      <c r="K25" s="33"/>
      <c r="L25" s="33"/>
    </row>
    <row r="26" spans="2:14" s="41" customFormat="1" ht="25.5">
      <c r="B26" s="153" t="str">
        <f>"till "&amp;Karta!$C$5</f>
        <v>till Strömsbro</v>
      </c>
      <c r="C26" s="33"/>
      <c r="D26" s="56"/>
      <c r="E26" s="33"/>
      <c r="F26" s="33"/>
      <c r="G26" s="33"/>
      <c r="H26" s="153" t="s">
        <v>104</v>
      </c>
      <c r="I26" s="33"/>
      <c r="J26" s="56"/>
      <c r="K26" s="33"/>
      <c r="L26" s="33"/>
    </row>
    <row r="27" spans="2:14" s="118" customFormat="1" ht="15">
      <c r="B27" s="35"/>
      <c r="C27" s="35"/>
      <c r="D27" s="119"/>
      <c r="E27" s="35"/>
      <c r="F27" s="35"/>
      <c r="G27" s="35"/>
      <c r="H27" s="35"/>
      <c r="I27" s="35"/>
      <c r="J27" s="119"/>
      <c r="K27" s="35"/>
      <c r="L27" s="35"/>
    </row>
    <row r="28" spans="2:14" s="55" customFormat="1" ht="23.25" customHeight="1">
      <c r="B28" s="445"/>
      <c r="C28" s="451" t="s">
        <v>83</v>
      </c>
      <c r="D28" s="452"/>
      <c r="E28" s="451" t="s">
        <v>84</v>
      </c>
      <c r="F28" s="453"/>
      <c r="G28" s="449"/>
      <c r="H28" s="296" t="s">
        <v>83</v>
      </c>
      <c r="I28" s="498" t="s">
        <v>101</v>
      </c>
      <c r="J28" s="498"/>
      <c r="K28" s="496" t="s">
        <v>102</v>
      </c>
      <c r="L28" s="497"/>
      <c r="M28" s="498" t="s">
        <v>103</v>
      </c>
      <c r="N28" s="499"/>
    </row>
    <row r="29" spans="2:14" s="55" customFormat="1" ht="15" customHeight="1">
      <c r="B29" s="160"/>
      <c r="C29" s="494" t="str">
        <f>Karta!$C$5</f>
        <v>Strömsbro</v>
      </c>
      <c r="D29" s="494"/>
      <c r="E29" s="494" t="str">
        <f>Karta!$C$5</f>
        <v>Strömsbro</v>
      </c>
      <c r="F29" s="502"/>
      <c r="G29" s="449"/>
      <c r="H29" s="297"/>
      <c r="I29" s="494" t="str">
        <f>Karta!$C$5</f>
        <v>Strömsbro</v>
      </c>
      <c r="J29" s="494"/>
      <c r="K29" s="494" t="str">
        <f>Karta!$C$5</f>
        <v>Strömsbro</v>
      </c>
      <c r="L29" s="494"/>
      <c r="M29" s="494" t="str">
        <f>Karta!$C$5</f>
        <v>Strömsbro</v>
      </c>
      <c r="N29" s="495"/>
    </row>
    <row r="30" spans="2:14" s="55" customFormat="1" ht="15" customHeight="1">
      <c r="B30" s="160"/>
      <c r="C30" s="494"/>
      <c r="D30" s="494"/>
      <c r="E30" s="494"/>
      <c r="F30" s="502"/>
      <c r="G30" s="449"/>
      <c r="H30" s="297"/>
      <c r="I30" s="494"/>
      <c r="J30" s="494"/>
      <c r="K30" s="494"/>
      <c r="L30" s="494"/>
      <c r="M30" s="494"/>
      <c r="N30" s="495"/>
    </row>
    <row r="31" spans="2:14" s="55" customFormat="1" ht="15">
      <c r="B31" s="160" t="s">
        <v>7</v>
      </c>
      <c r="C31" s="161" t="s">
        <v>2</v>
      </c>
      <c r="D31" s="166" t="s">
        <v>8</v>
      </c>
      <c r="E31" s="161" t="s">
        <v>2</v>
      </c>
      <c r="F31" s="162" t="s">
        <v>8</v>
      </c>
      <c r="G31" s="449"/>
      <c r="H31" s="310" t="s">
        <v>7</v>
      </c>
      <c r="I31" s="259" t="s">
        <v>2</v>
      </c>
      <c r="J31" s="260" t="s">
        <v>8</v>
      </c>
      <c r="K31" s="259" t="s">
        <v>2</v>
      </c>
      <c r="L31" s="260" t="s">
        <v>8</v>
      </c>
      <c r="M31" s="259" t="s">
        <v>2</v>
      </c>
      <c r="N31" s="311" t="s">
        <v>8</v>
      </c>
    </row>
    <row r="32" spans="2:14" s="57" customFormat="1" ht="24" customHeight="1">
      <c r="B32" s="163" t="s">
        <v>43</v>
      </c>
      <c r="C32" s="164">
        <f>SUM($C$33:$C$41)</f>
        <v>422</v>
      </c>
      <c r="D32" s="338">
        <f>SUM($D$33:$D$41)</f>
        <v>100</v>
      </c>
      <c r="E32" s="339">
        <f>SUM($E$33:$E$41)</f>
        <v>337</v>
      </c>
      <c r="F32" s="165">
        <f>SUM($F$33:$F$41)</f>
        <v>100</v>
      </c>
      <c r="G32" s="450"/>
      <c r="H32" s="312" t="s">
        <v>43</v>
      </c>
      <c r="I32" s="313">
        <f>SUM($I$33:$I$41)</f>
        <v>100</v>
      </c>
      <c r="J32" s="340">
        <f>SUM($J$33:$J$41)</f>
        <v>100</v>
      </c>
      <c r="K32" s="341">
        <f>SUM($K$33:$K$41)</f>
        <v>84</v>
      </c>
      <c r="L32" s="340">
        <f>SUM($L$33:$L$41)</f>
        <v>99.999999999999972</v>
      </c>
      <c r="M32" s="341">
        <f>SUM($M$33:$M$41)</f>
        <v>223</v>
      </c>
      <c r="N32" s="314">
        <f>SUM($N$33:$N$41)</f>
        <v>100</v>
      </c>
    </row>
    <row r="33" spans="2:16" s="57" customFormat="1" ht="24" customHeight="1">
      <c r="B33" s="52" t="s">
        <v>9</v>
      </c>
      <c r="C33" s="38">
        <f>SCBData!$B$118</f>
        <v>40</v>
      </c>
      <c r="D33" s="329">
        <f>IF(C$32&gt;0,C33/C$32*100,0)</f>
        <v>9.4786729857819907</v>
      </c>
      <c r="E33" s="454">
        <f>SCBData!$B$130</f>
        <v>25</v>
      </c>
      <c r="F33" s="273">
        <f>IF(E$32&gt;0,E33/E$32*100,0)</f>
        <v>7.4183976261127587</v>
      </c>
      <c r="G33" s="111"/>
      <c r="H33" s="303" t="s">
        <v>9</v>
      </c>
      <c r="I33" s="304">
        <f>SCBData!$C$181</f>
        <v>6</v>
      </c>
      <c r="J33" s="329">
        <f>IF(I$32&gt;0,I33/I$32*100,0)</f>
        <v>6</v>
      </c>
      <c r="K33" s="336">
        <f>SCBData!$C$190</f>
        <v>5</v>
      </c>
      <c r="L33" s="329">
        <f>IF(K$32&gt;0,K33/K$32*100,0)</f>
        <v>5.9523809523809517</v>
      </c>
      <c r="M33" s="336">
        <f>SCBData!$C$208</f>
        <v>29</v>
      </c>
      <c r="N33" s="446">
        <f>IF(M$32&gt;0,M33/M$32*100,0)</f>
        <v>13.004484304932735</v>
      </c>
    </row>
    <row r="34" spans="2:16" s="57" customFormat="1" ht="24" customHeight="1">
      <c r="B34" s="53" t="s">
        <v>10</v>
      </c>
      <c r="C34" s="38">
        <f>SCBData!$B$119</f>
        <v>17</v>
      </c>
      <c r="D34" s="329">
        <f t="shared" ref="D34:F41" si="4">IF(C$32&gt;0,C34/C$32*100,0)</f>
        <v>4.028436018957346</v>
      </c>
      <c r="E34" s="454">
        <f>SCBData!$B$131</f>
        <v>13</v>
      </c>
      <c r="F34" s="273">
        <f t="shared" si="4"/>
        <v>3.857566765578635</v>
      </c>
      <c r="G34" s="111"/>
      <c r="H34" s="305" t="s">
        <v>10</v>
      </c>
      <c r="I34" s="304">
        <f>SCBData!$C$182</f>
        <v>2</v>
      </c>
      <c r="J34" s="329">
        <f t="shared" ref="J34:J41" si="5">IF(I$32&gt;0,I34/I$32*100,0)</f>
        <v>2</v>
      </c>
      <c r="K34" s="336">
        <f>SCBData!$C$191</f>
        <v>2</v>
      </c>
      <c r="L34" s="329">
        <f t="shared" ref="L34:L41" si="6">IF(K$32&gt;0,K34/K$32*100,0)</f>
        <v>2.3809523809523809</v>
      </c>
      <c r="M34" s="336">
        <f>SCBData!$C$209</f>
        <v>13</v>
      </c>
      <c r="N34" s="446">
        <f t="shared" ref="N34:N41" si="7">IF(M$32&gt;0,M34/M$32*100,0)</f>
        <v>5.8295964125560538</v>
      </c>
    </row>
    <row r="35" spans="2:16" s="57" customFormat="1" ht="24" customHeight="1">
      <c r="B35" s="53" t="s">
        <v>11</v>
      </c>
      <c r="C35" s="38">
        <f>SCBData!$B$120</f>
        <v>13</v>
      </c>
      <c r="D35" s="329">
        <f t="shared" si="4"/>
        <v>3.080568720379147</v>
      </c>
      <c r="E35" s="454">
        <f>SCBData!$B$132</f>
        <v>22</v>
      </c>
      <c r="F35" s="273">
        <f t="shared" si="4"/>
        <v>6.5281899109792292</v>
      </c>
      <c r="G35" s="111"/>
      <c r="H35" s="305" t="s">
        <v>11</v>
      </c>
      <c r="I35" s="304">
        <f>SCBData!$C$183</f>
        <v>5</v>
      </c>
      <c r="J35" s="329">
        <f t="shared" si="5"/>
        <v>5</v>
      </c>
      <c r="K35" s="336">
        <f>SCBData!$C$192</f>
        <v>3</v>
      </c>
      <c r="L35" s="329">
        <f t="shared" si="6"/>
        <v>3.5714285714285712</v>
      </c>
      <c r="M35" s="336">
        <f>SCBData!$C$210</f>
        <v>5</v>
      </c>
      <c r="N35" s="446">
        <f t="shared" si="7"/>
        <v>2.2421524663677128</v>
      </c>
    </row>
    <row r="36" spans="2:16" s="57" customFormat="1" ht="24" customHeight="1">
      <c r="B36" s="140" t="s">
        <v>90</v>
      </c>
      <c r="C36" s="38">
        <f>SCBData!$B$121</f>
        <v>78</v>
      </c>
      <c r="D36" s="329">
        <f t="shared" si="4"/>
        <v>18.48341232227488</v>
      </c>
      <c r="E36" s="454">
        <f>SCBData!$B$133</f>
        <v>79</v>
      </c>
      <c r="F36" s="273">
        <f t="shared" si="4"/>
        <v>23.442136498516319</v>
      </c>
      <c r="G36" s="111"/>
      <c r="H36" s="306" t="s">
        <v>90</v>
      </c>
      <c r="I36" s="304">
        <f>SCBData!$C$184</f>
        <v>25</v>
      </c>
      <c r="J36" s="329">
        <f t="shared" si="5"/>
        <v>25</v>
      </c>
      <c r="K36" s="336">
        <f>SCBData!$C$193</f>
        <v>23</v>
      </c>
      <c r="L36" s="329">
        <f t="shared" si="6"/>
        <v>27.380952380952383</v>
      </c>
      <c r="M36" s="336">
        <f>SCBData!$C$211</f>
        <v>30</v>
      </c>
      <c r="N36" s="446">
        <f t="shared" si="7"/>
        <v>13.452914798206278</v>
      </c>
    </row>
    <row r="37" spans="2:16" s="57" customFormat="1" ht="24" customHeight="1">
      <c r="B37" s="140" t="s">
        <v>91</v>
      </c>
      <c r="C37" s="38">
        <f>SCBData!$B$122</f>
        <v>103</v>
      </c>
      <c r="D37" s="329">
        <f t="shared" si="4"/>
        <v>24.407582938388625</v>
      </c>
      <c r="E37" s="454">
        <f>SCBData!$B$134</f>
        <v>83</v>
      </c>
      <c r="F37" s="273">
        <f t="shared" si="4"/>
        <v>24.629080118694365</v>
      </c>
      <c r="G37" s="111"/>
      <c r="H37" s="306" t="s">
        <v>91</v>
      </c>
      <c r="I37" s="304">
        <f>SCBData!$C$185</f>
        <v>27</v>
      </c>
      <c r="J37" s="329">
        <f t="shared" si="5"/>
        <v>27</v>
      </c>
      <c r="K37" s="336">
        <f>SCBData!$C$194</f>
        <v>16</v>
      </c>
      <c r="L37" s="329">
        <f t="shared" si="6"/>
        <v>19.047619047619047</v>
      </c>
      <c r="M37" s="336">
        <f>SCBData!$C$212</f>
        <v>60</v>
      </c>
      <c r="N37" s="446">
        <f t="shared" si="7"/>
        <v>26.905829596412556</v>
      </c>
    </row>
    <row r="38" spans="2:16" s="57" customFormat="1" ht="24" customHeight="1">
      <c r="B38" s="140" t="s">
        <v>92</v>
      </c>
      <c r="C38" s="38">
        <f>SCBData!$B$123</f>
        <v>64</v>
      </c>
      <c r="D38" s="329">
        <f t="shared" si="4"/>
        <v>15.165876777251185</v>
      </c>
      <c r="E38" s="454">
        <f>SCBData!$B$135</f>
        <v>32</v>
      </c>
      <c r="F38" s="273">
        <f t="shared" si="4"/>
        <v>9.4955489614243334</v>
      </c>
      <c r="G38" s="111"/>
      <c r="H38" s="306" t="s">
        <v>92</v>
      </c>
      <c r="I38" s="304">
        <f>SCBData!$C$186</f>
        <v>11</v>
      </c>
      <c r="J38" s="329">
        <f t="shared" si="5"/>
        <v>11</v>
      </c>
      <c r="K38" s="336">
        <f>SCBData!$C$195</f>
        <v>10</v>
      </c>
      <c r="L38" s="329">
        <f t="shared" si="6"/>
        <v>11.904761904761903</v>
      </c>
      <c r="M38" s="336">
        <f>SCBData!$C$213</f>
        <v>43</v>
      </c>
      <c r="N38" s="446">
        <f t="shared" si="7"/>
        <v>19.282511210762333</v>
      </c>
    </row>
    <row r="39" spans="2:16" s="57" customFormat="1" ht="24" customHeight="1">
      <c r="B39" s="140" t="s">
        <v>93</v>
      </c>
      <c r="C39" s="38">
        <f>SCBData!$B$124</f>
        <v>34</v>
      </c>
      <c r="D39" s="329">
        <f t="shared" si="4"/>
        <v>8.0568720379146921</v>
      </c>
      <c r="E39" s="454">
        <f>SCBData!$B$136</f>
        <v>28</v>
      </c>
      <c r="F39" s="273">
        <f t="shared" si="4"/>
        <v>8.3086053412462899</v>
      </c>
      <c r="G39" s="111"/>
      <c r="H39" s="306" t="s">
        <v>93</v>
      </c>
      <c r="I39" s="304">
        <f>SCBData!$C$187</f>
        <v>8</v>
      </c>
      <c r="J39" s="329">
        <f t="shared" si="5"/>
        <v>8</v>
      </c>
      <c r="K39" s="336">
        <f>SCBData!$C$196</f>
        <v>9</v>
      </c>
      <c r="L39" s="329">
        <f t="shared" si="6"/>
        <v>10.714285714285714</v>
      </c>
      <c r="M39" s="336">
        <f>SCBData!$C$214</f>
        <v>17</v>
      </c>
      <c r="N39" s="446">
        <f t="shared" si="7"/>
        <v>7.623318385650224</v>
      </c>
    </row>
    <row r="40" spans="2:16" s="57" customFormat="1" ht="24" customHeight="1">
      <c r="B40" s="140" t="s">
        <v>94</v>
      </c>
      <c r="C40" s="38">
        <f>SCBData!$B$125</f>
        <v>27</v>
      </c>
      <c r="D40" s="329">
        <f t="shared" si="4"/>
        <v>6.3981042654028428</v>
      </c>
      <c r="E40" s="454">
        <f>SCBData!$B$137</f>
        <v>21</v>
      </c>
      <c r="F40" s="273">
        <f t="shared" si="4"/>
        <v>6.2314540059347179</v>
      </c>
      <c r="G40" s="111"/>
      <c r="H40" s="306" t="s">
        <v>94</v>
      </c>
      <c r="I40" s="304">
        <f>SCBData!$C$188</f>
        <v>6</v>
      </c>
      <c r="J40" s="329">
        <f t="shared" si="5"/>
        <v>6</v>
      </c>
      <c r="K40" s="336">
        <f>SCBData!$C$197</f>
        <v>4</v>
      </c>
      <c r="L40" s="329">
        <f t="shared" si="6"/>
        <v>4.7619047619047619</v>
      </c>
      <c r="M40" s="336">
        <f>SCBData!$C$215</f>
        <v>17</v>
      </c>
      <c r="N40" s="446">
        <f t="shared" si="7"/>
        <v>7.623318385650224</v>
      </c>
    </row>
    <row r="41" spans="2:16" s="57" customFormat="1" ht="24" customHeight="1">
      <c r="B41" s="141" t="s">
        <v>95</v>
      </c>
      <c r="C41" s="40">
        <f>SCBData!$B$126</f>
        <v>46</v>
      </c>
      <c r="D41" s="330">
        <f t="shared" si="4"/>
        <v>10.900473933649289</v>
      </c>
      <c r="E41" s="454">
        <f>SCBData!$B$138</f>
        <v>34</v>
      </c>
      <c r="F41" s="295">
        <f t="shared" si="4"/>
        <v>10.089020771513352</v>
      </c>
      <c r="G41" s="111"/>
      <c r="H41" s="307" t="s">
        <v>95</v>
      </c>
      <c r="I41" s="308">
        <f>SCBData!$C$189</f>
        <v>10</v>
      </c>
      <c r="J41" s="447">
        <f t="shared" si="5"/>
        <v>10</v>
      </c>
      <c r="K41" s="337">
        <f>SCBData!$C$198</f>
        <v>12</v>
      </c>
      <c r="L41" s="447">
        <f t="shared" si="6"/>
        <v>14.285714285714285</v>
      </c>
      <c r="M41" s="337">
        <f>SCBData!$C$216</f>
        <v>9</v>
      </c>
      <c r="N41" s="448">
        <f t="shared" si="7"/>
        <v>4.0358744394618835</v>
      </c>
    </row>
    <row r="42" spans="2:16" s="57" customFormat="1" ht="15">
      <c r="B42" s="50"/>
      <c r="C42" s="30"/>
      <c r="D42" s="51"/>
      <c r="E42" s="30"/>
      <c r="F42" s="51"/>
      <c r="G42" s="111"/>
      <c r="H42" s="50"/>
      <c r="I42" s="30"/>
      <c r="J42" s="51"/>
      <c r="K42" s="30"/>
      <c r="L42" s="51"/>
    </row>
    <row r="43" spans="2:16" s="57" customFormat="1" ht="15">
      <c r="B43" s="50"/>
      <c r="C43" s="30"/>
      <c r="D43" s="51"/>
      <c r="E43" s="30"/>
      <c r="F43" s="51"/>
      <c r="G43" s="111"/>
      <c r="H43" s="50"/>
      <c r="I43" s="30"/>
      <c r="J43" s="51"/>
      <c r="K43" s="30"/>
      <c r="L43" s="51"/>
    </row>
    <row r="44" spans="2:16">
      <c r="C44" s="95"/>
    </row>
    <row r="45" spans="2:16" ht="23.25">
      <c r="B45" s="252" t="s">
        <v>153</v>
      </c>
      <c r="C45" s="253"/>
      <c r="D45" s="254"/>
      <c r="E45" s="254"/>
      <c r="F45" s="254"/>
      <c r="G45" s="254"/>
      <c r="H45" s="252" t="s">
        <v>154</v>
      </c>
      <c r="N45" s="252"/>
    </row>
    <row r="46" spans="2:16" ht="23.25">
      <c r="B46" s="252" t="str">
        <f>Karta!$C$5</f>
        <v>Strömsbro</v>
      </c>
      <c r="C46" s="253"/>
      <c r="D46" s="254"/>
      <c r="E46" s="254"/>
      <c r="F46" s="254"/>
      <c r="G46" s="254"/>
      <c r="H46" s="252" t="str">
        <f>Karta!$C$5</f>
        <v>Strömsbro</v>
      </c>
      <c r="N46" s="252"/>
    </row>
    <row r="47" spans="2:16">
      <c r="C47" s="95"/>
      <c r="I47" s="256"/>
      <c r="J47" s="28"/>
      <c r="O47" s="256"/>
      <c r="P47" s="28"/>
    </row>
    <row r="48" spans="2:16" ht="15">
      <c r="B48" s="315"/>
      <c r="C48" s="316"/>
      <c r="D48" s="316"/>
      <c r="E48" s="316"/>
      <c r="F48" s="317"/>
      <c r="H48" s="315"/>
      <c r="I48" s="316"/>
      <c r="J48" s="316"/>
      <c r="K48" s="316"/>
      <c r="L48" s="317"/>
    </row>
    <row r="49" spans="2:12" ht="15">
      <c r="B49" s="318" t="s">
        <v>113</v>
      </c>
      <c r="C49" s="205" t="s">
        <v>114</v>
      </c>
      <c r="D49" s="255"/>
      <c r="E49" s="255" t="s">
        <v>2</v>
      </c>
      <c r="F49" s="319" t="s">
        <v>8</v>
      </c>
      <c r="H49" s="318" t="s">
        <v>113</v>
      </c>
      <c r="I49" s="205" t="s">
        <v>114</v>
      </c>
      <c r="J49" s="255"/>
      <c r="K49" s="255" t="s">
        <v>2</v>
      </c>
      <c r="L49" s="319" t="s">
        <v>8</v>
      </c>
    </row>
    <row r="50" spans="2:12" ht="15.75">
      <c r="B50" s="324" t="s">
        <v>43</v>
      </c>
      <c r="C50" s="468"/>
      <c r="D50" s="469"/>
      <c r="E50" s="325">
        <f>SCBData!$B$220</f>
        <v>422</v>
      </c>
      <c r="F50" s="472">
        <f>SUM(F51:F80)</f>
        <v>54.976303317535567</v>
      </c>
      <c r="H50" s="324" t="s">
        <v>43</v>
      </c>
      <c r="I50" s="468"/>
      <c r="J50" s="469"/>
      <c r="K50" s="325">
        <f>SCBData!$B$221</f>
        <v>337</v>
      </c>
      <c r="L50" s="472">
        <f>SUM(L51:L80)</f>
        <v>54.302670623145389</v>
      </c>
    </row>
    <row r="51" spans="2:12" ht="15" customHeight="1">
      <c r="B51" s="320" t="str">
        <f>SCBData!A225</f>
        <v>80251</v>
      </c>
      <c r="C51" s="464" t="str">
        <f>SCBData!B225</f>
        <v xml:space="preserve">GÄVLE               </v>
      </c>
      <c r="D51" s="466"/>
      <c r="E51" s="321">
        <f>SCBData!C225</f>
        <v>14</v>
      </c>
      <c r="F51" s="309">
        <f>IF(E$50&gt;0,E51/E$50*100,0)</f>
        <v>3.3175355450236967</v>
      </c>
      <c r="H51" s="320" t="str">
        <f>SCBData!A258</f>
        <v>80323</v>
      </c>
      <c r="I51" s="464" t="str">
        <f>SCBData!B258</f>
        <v xml:space="preserve">GÄVLE               </v>
      </c>
      <c r="J51" s="470"/>
      <c r="K51" s="321">
        <f>SCBData!C258</f>
        <v>12</v>
      </c>
      <c r="L51" s="309">
        <f>IF(K$50&gt;0,K51/K$50*100,0)</f>
        <v>3.5608308605341246</v>
      </c>
    </row>
    <row r="52" spans="2:12" ht="15" customHeight="1">
      <c r="B52" s="320" t="str">
        <f>SCBData!A226</f>
        <v>80321</v>
      </c>
      <c r="C52" s="464" t="str">
        <f>SCBData!B226</f>
        <v xml:space="preserve">GÄVLE               </v>
      </c>
      <c r="D52" s="466"/>
      <c r="E52" s="321">
        <f>SCBData!C226</f>
        <v>14</v>
      </c>
      <c r="F52" s="309">
        <f t="shared" ref="F52:F65" si="8">IF(E$50&gt;0,E52/E$50*100,0)</f>
        <v>3.3175355450236967</v>
      </c>
      <c r="H52" s="320" t="str">
        <f>SCBData!A259</f>
        <v>80597</v>
      </c>
      <c r="I52" s="464" t="str">
        <f>SCBData!B259</f>
        <v xml:space="preserve">GÄVLE               </v>
      </c>
      <c r="J52" s="470"/>
      <c r="K52" s="321">
        <f>SCBData!C259</f>
        <v>12</v>
      </c>
      <c r="L52" s="309">
        <f t="shared" ref="L52:L65" si="9">IF(K$50&gt;0,K52/K$50*100,0)</f>
        <v>3.5608308605341246</v>
      </c>
    </row>
    <row r="53" spans="2:12" ht="15" customHeight="1">
      <c r="B53" s="320" t="str">
        <f>SCBData!A227</f>
        <v>80323</v>
      </c>
      <c r="C53" s="464" t="str">
        <f>SCBData!B227</f>
        <v xml:space="preserve">GÄVLE               </v>
      </c>
      <c r="D53" s="466"/>
      <c r="E53" s="321">
        <f>SCBData!C227</f>
        <v>14</v>
      </c>
      <c r="F53" s="309">
        <f t="shared" si="8"/>
        <v>3.3175355450236967</v>
      </c>
      <c r="H53" s="320" t="str">
        <f>SCBData!A260</f>
        <v>80254</v>
      </c>
      <c r="I53" s="464" t="str">
        <f>SCBData!B260</f>
        <v xml:space="preserve">GÄVLE               </v>
      </c>
      <c r="J53" s="470"/>
      <c r="K53" s="321">
        <f>SCBData!C260</f>
        <v>11</v>
      </c>
      <c r="L53" s="309">
        <f t="shared" si="9"/>
        <v>3.2640949554896146</v>
      </c>
    </row>
    <row r="54" spans="2:12" ht="15" customHeight="1">
      <c r="B54" s="320" t="str">
        <f>SCBData!A228</f>
        <v>80282</v>
      </c>
      <c r="C54" s="464" t="str">
        <f>SCBData!B228</f>
        <v xml:space="preserve">GÄVLE               </v>
      </c>
      <c r="D54" s="466"/>
      <c r="E54" s="321">
        <f>SCBData!C228</f>
        <v>12</v>
      </c>
      <c r="F54" s="309">
        <f t="shared" si="8"/>
        <v>2.8436018957345972</v>
      </c>
      <c r="H54" s="320" t="str">
        <f>SCBData!A261</f>
        <v>80255</v>
      </c>
      <c r="I54" s="464" t="str">
        <f>SCBData!B261</f>
        <v xml:space="preserve">GÄVLE               </v>
      </c>
      <c r="J54" s="470"/>
      <c r="K54" s="321">
        <f>SCBData!C261</f>
        <v>11</v>
      </c>
      <c r="L54" s="309">
        <f t="shared" si="9"/>
        <v>3.2640949554896146</v>
      </c>
    </row>
    <row r="55" spans="2:12" ht="15" customHeight="1">
      <c r="B55" s="320" t="str">
        <f>SCBData!A229</f>
        <v>80311</v>
      </c>
      <c r="C55" s="464" t="str">
        <f>SCBData!B229</f>
        <v xml:space="preserve">GÄVLE               </v>
      </c>
      <c r="D55" s="466"/>
      <c r="E55" s="321">
        <f>SCBData!C229</f>
        <v>11</v>
      </c>
      <c r="F55" s="309">
        <f t="shared" si="8"/>
        <v>2.6066350710900474</v>
      </c>
      <c r="H55" s="320" t="str">
        <f>SCBData!A262</f>
        <v>80598</v>
      </c>
      <c r="I55" s="464" t="str">
        <f>SCBData!B262</f>
        <v xml:space="preserve">GÄVLE               </v>
      </c>
      <c r="J55" s="470"/>
      <c r="K55" s="321">
        <f>SCBData!C262</f>
        <v>9</v>
      </c>
      <c r="L55" s="309">
        <f t="shared" si="9"/>
        <v>2.6706231454005933</v>
      </c>
    </row>
    <row r="56" spans="2:12" ht="15" customHeight="1">
      <c r="B56" s="320" t="str">
        <f>SCBData!A230</f>
        <v>80325</v>
      </c>
      <c r="C56" s="464" t="str">
        <f>SCBData!B230</f>
        <v xml:space="preserve">GÄVLE               </v>
      </c>
      <c r="D56" s="466"/>
      <c r="E56" s="321">
        <f>SCBData!C230</f>
        <v>11</v>
      </c>
      <c r="F56" s="309">
        <f t="shared" si="8"/>
        <v>2.6066350710900474</v>
      </c>
      <c r="H56" s="320" t="str">
        <f>SCBData!A263</f>
        <v>80649</v>
      </c>
      <c r="I56" s="464" t="str">
        <f>SCBData!B263</f>
        <v xml:space="preserve">GÄVLE               </v>
      </c>
      <c r="J56" s="470"/>
      <c r="K56" s="321">
        <f>SCBData!C263</f>
        <v>9</v>
      </c>
      <c r="L56" s="309">
        <f t="shared" si="9"/>
        <v>2.6706231454005933</v>
      </c>
    </row>
    <row r="57" spans="2:12" ht="15" customHeight="1">
      <c r="B57" s="320" t="str">
        <f>SCBData!A231</f>
        <v>80595</v>
      </c>
      <c r="C57" s="464" t="str">
        <f>SCBData!B231</f>
        <v xml:space="preserve">GÄVLE               </v>
      </c>
      <c r="D57" s="466"/>
      <c r="E57" s="321">
        <f>SCBData!C231</f>
        <v>11</v>
      </c>
      <c r="F57" s="309">
        <f t="shared" si="8"/>
        <v>2.6066350710900474</v>
      </c>
      <c r="H57" s="320" t="str">
        <f>SCBData!A264</f>
        <v>80282</v>
      </c>
      <c r="I57" s="464" t="str">
        <f>SCBData!B264</f>
        <v xml:space="preserve">GÄVLE               </v>
      </c>
      <c r="J57" s="470"/>
      <c r="K57" s="321">
        <f>SCBData!C264</f>
        <v>8</v>
      </c>
      <c r="L57" s="309">
        <f t="shared" si="9"/>
        <v>2.3738872403560833</v>
      </c>
    </row>
    <row r="58" spans="2:12" ht="15" customHeight="1">
      <c r="B58" s="320" t="str">
        <f>SCBData!A232</f>
        <v>80597</v>
      </c>
      <c r="C58" s="464" t="str">
        <f>SCBData!B232</f>
        <v xml:space="preserve">GÄVLE               </v>
      </c>
      <c r="D58" s="466"/>
      <c r="E58" s="321">
        <f>SCBData!C232</f>
        <v>10</v>
      </c>
      <c r="F58" s="309">
        <f t="shared" si="8"/>
        <v>2.3696682464454977</v>
      </c>
      <c r="H58" s="320" t="str">
        <f>SCBData!A265</f>
        <v>80320</v>
      </c>
      <c r="I58" s="464" t="str">
        <f>SCBData!B265</f>
        <v xml:space="preserve">GÄVLE               </v>
      </c>
      <c r="J58" s="470"/>
      <c r="K58" s="321">
        <f>SCBData!C265</f>
        <v>7</v>
      </c>
      <c r="L58" s="309">
        <f t="shared" si="9"/>
        <v>2.0771513353115725</v>
      </c>
    </row>
    <row r="59" spans="2:12" ht="15" customHeight="1">
      <c r="B59" s="320" t="str">
        <f>SCBData!A233</f>
        <v>80649</v>
      </c>
      <c r="C59" s="464" t="str">
        <f>SCBData!B233</f>
        <v xml:space="preserve">GÄVLE               </v>
      </c>
      <c r="D59" s="466"/>
      <c r="E59" s="321">
        <f>SCBData!C233</f>
        <v>10</v>
      </c>
      <c r="F59" s="309">
        <f t="shared" si="8"/>
        <v>2.3696682464454977</v>
      </c>
      <c r="H59" s="320" t="str">
        <f>SCBData!A266</f>
        <v>80325</v>
      </c>
      <c r="I59" s="464" t="str">
        <f>SCBData!B266</f>
        <v xml:space="preserve">GÄVLE               </v>
      </c>
      <c r="J59" s="470"/>
      <c r="K59" s="321">
        <f>SCBData!C266</f>
        <v>7</v>
      </c>
      <c r="L59" s="309">
        <f t="shared" si="9"/>
        <v>2.0771513353115725</v>
      </c>
    </row>
    <row r="60" spans="2:12" ht="15" customHeight="1">
      <c r="B60" s="320" t="str">
        <f>SCBData!A234</f>
        <v>80254</v>
      </c>
      <c r="C60" s="464" t="str">
        <f>SCBData!B234</f>
        <v xml:space="preserve">GÄVLE               </v>
      </c>
      <c r="D60" s="466"/>
      <c r="E60" s="321">
        <f>SCBData!C234</f>
        <v>9</v>
      </c>
      <c r="F60" s="309">
        <f t="shared" si="8"/>
        <v>2.1327014218009479</v>
      </c>
      <c r="H60" s="320" t="str">
        <f>SCBData!A267</f>
        <v>80631</v>
      </c>
      <c r="I60" s="464" t="str">
        <f>SCBData!B267</f>
        <v xml:space="preserve">GÄVLE               </v>
      </c>
      <c r="J60" s="470"/>
      <c r="K60" s="321">
        <f>SCBData!C267</f>
        <v>7</v>
      </c>
      <c r="L60" s="309">
        <f t="shared" si="9"/>
        <v>2.0771513353115725</v>
      </c>
    </row>
    <row r="61" spans="2:12" ht="15" customHeight="1">
      <c r="B61" s="320" t="str">
        <f>SCBData!A235</f>
        <v>80598</v>
      </c>
      <c r="C61" s="464" t="str">
        <f>SCBData!B235</f>
        <v xml:space="preserve">GÄVLE               </v>
      </c>
      <c r="D61" s="466"/>
      <c r="E61" s="321">
        <f>SCBData!C235</f>
        <v>9</v>
      </c>
      <c r="F61" s="309">
        <f t="shared" si="8"/>
        <v>2.1327014218009479</v>
      </c>
      <c r="H61" s="320" t="str">
        <f>SCBData!A268</f>
        <v>80648</v>
      </c>
      <c r="I61" s="464" t="str">
        <f>SCBData!B268</f>
        <v xml:space="preserve">GÄVLE               </v>
      </c>
      <c r="J61" s="470"/>
      <c r="K61" s="321">
        <f>SCBData!C268</f>
        <v>7</v>
      </c>
      <c r="L61" s="309">
        <f t="shared" si="9"/>
        <v>2.0771513353115725</v>
      </c>
    </row>
    <row r="62" spans="2:12" ht="15" customHeight="1">
      <c r="B62" s="320" t="str">
        <f>SCBData!A236</f>
        <v>80636</v>
      </c>
      <c r="C62" s="464" t="str">
        <f>SCBData!B236</f>
        <v xml:space="preserve">GÄVLE               </v>
      </c>
      <c r="D62" s="466"/>
      <c r="E62" s="321">
        <f>SCBData!C236</f>
        <v>8</v>
      </c>
      <c r="F62" s="309">
        <f t="shared" si="8"/>
        <v>1.8957345971563981</v>
      </c>
      <c r="H62" s="320" t="str">
        <f>SCBData!A269</f>
        <v>80280</v>
      </c>
      <c r="I62" s="464" t="str">
        <f>SCBData!B269</f>
        <v xml:space="preserve">GÄVLE               </v>
      </c>
      <c r="J62" s="470"/>
      <c r="K62" s="321">
        <f>SCBData!C269</f>
        <v>6</v>
      </c>
      <c r="L62" s="309">
        <f t="shared" si="9"/>
        <v>1.7804154302670623</v>
      </c>
    </row>
    <row r="63" spans="2:12" ht="15" customHeight="1">
      <c r="B63" s="320" t="str">
        <f>SCBData!A237</f>
        <v>80648</v>
      </c>
      <c r="C63" s="464" t="str">
        <f>SCBData!B237</f>
        <v xml:space="preserve">GÄVLE               </v>
      </c>
      <c r="D63" s="466"/>
      <c r="E63" s="321">
        <f>SCBData!C237</f>
        <v>8</v>
      </c>
      <c r="F63" s="309">
        <f t="shared" si="8"/>
        <v>1.8957345971563981</v>
      </c>
      <c r="H63" s="320" t="str">
        <f>SCBData!A270</f>
        <v>80302</v>
      </c>
      <c r="I63" s="464" t="str">
        <f>SCBData!B270</f>
        <v xml:space="preserve">GÄVLE               </v>
      </c>
      <c r="J63" s="470"/>
      <c r="K63" s="321">
        <f>SCBData!C270</f>
        <v>6</v>
      </c>
      <c r="L63" s="309">
        <f t="shared" si="9"/>
        <v>1.7804154302670623</v>
      </c>
    </row>
    <row r="64" spans="2:12" ht="15" customHeight="1">
      <c r="B64" s="320" t="str">
        <f>SCBData!A238</f>
        <v>81740</v>
      </c>
      <c r="C64" s="464" t="str">
        <f>SCBData!B238</f>
        <v xml:space="preserve">BERGBY              </v>
      </c>
      <c r="D64" s="466"/>
      <c r="E64" s="321">
        <f>SCBData!C238</f>
        <v>8</v>
      </c>
      <c r="F64" s="309">
        <f t="shared" si="8"/>
        <v>1.8957345971563981</v>
      </c>
      <c r="H64" s="320" t="str">
        <f>SCBData!A271</f>
        <v>80310</v>
      </c>
      <c r="I64" s="464" t="str">
        <f>SCBData!B271</f>
        <v xml:space="preserve">GÄVLE               </v>
      </c>
      <c r="J64" s="470"/>
      <c r="K64" s="321">
        <f>SCBData!C271</f>
        <v>6</v>
      </c>
      <c r="L64" s="309">
        <f t="shared" si="9"/>
        <v>1.7804154302670623</v>
      </c>
    </row>
    <row r="65" spans="2:12" ht="15" customHeight="1">
      <c r="B65" s="322" t="str">
        <f>SCBData!A239</f>
        <v>80280</v>
      </c>
      <c r="C65" s="465" t="str">
        <f>SCBData!B239</f>
        <v xml:space="preserve">GÄVLE               </v>
      </c>
      <c r="D65" s="467"/>
      <c r="E65" s="323">
        <f>SCBData!C239</f>
        <v>7</v>
      </c>
      <c r="F65" s="309">
        <f t="shared" si="8"/>
        <v>1.6587677725118484</v>
      </c>
      <c r="H65" s="322" t="str">
        <f>SCBData!A272</f>
        <v>80311</v>
      </c>
      <c r="I65" s="465" t="str">
        <f>SCBData!B272</f>
        <v xml:space="preserve">GÄVLE               </v>
      </c>
      <c r="J65" s="471"/>
      <c r="K65" s="323">
        <f>SCBData!C272</f>
        <v>6</v>
      </c>
      <c r="L65" s="309">
        <f t="shared" si="9"/>
        <v>1.7804154302670623</v>
      </c>
    </row>
    <row r="66" spans="2:12" ht="15" customHeight="1">
      <c r="B66" s="322" t="str">
        <f>SCBData!A240</f>
        <v>80302</v>
      </c>
      <c r="C66" s="465" t="str">
        <f>SCBData!B240</f>
        <v xml:space="preserve">GÄVLE               </v>
      </c>
      <c r="D66" s="467"/>
      <c r="E66" s="323">
        <f>SCBData!C240</f>
        <v>7</v>
      </c>
      <c r="F66" s="309">
        <f t="shared" ref="F66:F80" si="10">IF(E$50&gt;0,E66/E$50*100,0)</f>
        <v>1.6587677725118484</v>
      </c>
      <c r="H66" s="322" t="str">
        <f>SCBData!A273</f>
        <v>81830</v>
      </c>
      <c r="I66" s="465" t="str">
        <f>SCBData!B273</f>
        <v xml:space="preserve">VALBO               </v>
      </c>
      <c r="J66" s="471"/>
      <c r="K66" s="323">
        <f>SCBData!C273</f>
        <v>6</v>
      </c>
      <c r="L66" s="309">
        <f t="shared" ref="L66:L80" si="11">IF(K$50&gt;0,K66/K$50*100,0)</f>
        <v>1.7804154302670623</v>
      </c>
    </row>
    <row r="67" spans="2:12" ht="15" customHeight="1">
      <c r="B67" s="322" t="str">
        <f>SCBData!A241</f>
        <v>81833</v>
      </c>
      <c r="C67" s="465" t="str">
        <f>SCBData!B241</f>
        <v xml:space="preserve">VALBO               </v>
      </c>
      <c r="D67" s="467"/>
      <c r="E67" s="323">
        <f>SCBData!C241</f>
        <v>7</v>
      </c>
      <c r="F67" s="309">
        <f t="shared" si="10"/>
        <v>1.6587677725118484</v>
      </c>
      <c r="H67" s="322" t="str">
        <f>SCBData!A274</f>
        <v>80252</v>
      </c>
      <c r="I67" s="465" t="str">
        <f>SCBData!B274</f>
        <v xml:space="preserve">GÄVLE               </v>
      </c>
      <c r="J67" s="471"/>
      <c r="K67" s="323">
        <f>SCBData!C274</f>
        <v>5</v>
      </c>
      <c r="L67" s="309">
        <f t="shared" si="11"/>
        <v>1.4836795252225521</v>
      </c>
    </row>
    <row r="68" spans="2:12" ht="15" customHeight="1">
      <c r="B68" s="322" t="str">
        <f>SCBData!A242</f>
        <v>80255</v>
      </c>
      <c r="C68" s="465" t="str">
        <f>SCBData!B242</f>
        <v xml:space="preserve">GÄVLE               </v>
      </c>
      <c r="D68" s="467"/>
      <c r="E68" s="323">
        <f>SCBData!C242</f>
        <v>6</v>
      </c>
      <c r="F68" s="309">
        <f t="shared" si="10"/>
        <v>1.4218009478672986</v>
      </c>
      <c r="H68" s="322" t="str">
        <f>SCBData!A275</f>
        <v>80253</v>
      </c>
      <c r="I68" s="465" t="str">
        <f>SCBData!B275</f>
        <v xml:space="preserve">GÄVLE               </v>
      </c>
      <c r="J68" s="471"/>
      <c r="K68" s="323">
        <f>SCBData!C275</f>
        <v>5</v>
      </c>
      <c r="L68" s="309">
        <f t="shared" si="11"/>
        <v>1.4836795252225521</v>
      </c>
    </row>
    <row r="69" spans="2:12" ht="15" customHeight="1">
      <c r="B69" s="322" t="str">
        <f>SCBData!A243</f>
        <v>80266</v>
      </c>
      <c r="C69" s="465" t="str">
        <f>SCBData!B243</f>
        <v xml:space="preserve">GÄVLE               </v>
      </c>
      <c r="D69" s="467"/>
      <c r="E69" s="323">
        <f>SCBData!C243</f>
        <v>6</v>
      </c>
      <c r="F69" s="309">
        <f t="shared" si="10"/>
        <v>1.4218009478672986</v>
      </c>
      <c r="H69" s="322" t="str">
        <f>SCBData!A276</f>
        <v>80321</v>
      </c>
      <c r="I69" s="465" t="str">
        <f>SCBData!B276</f>
        <v xml:space="preserve">GÄVLE               </v>
      </c>
      <c r="J69" s="471"/>
      <c r="K69" s="323">
        <f>SCBData!C276</f>
        <v>4</v>
      </c>
      <c r="L69" s="309">
        <f t="shared" si="11"/>
        <v>1.1869436201780417</v>
      </c>
    </row>
    <row r="70" spans="2:12" ht="15" customHeight="1">
      <c r="B70" s="322" t="str">
        <f>SCBData!A244</f>
        <v>80429</v>
      </c>
      <c r="C70" s="465" t="str">
        <f>SCBData!B244</f>
        <v xml:space="preserve">GÄVLE               </v>
      </c>
      <c r="D70" s="467"/>
      <c r="E70" s="323">
        <f>SCBData!C244</f>
        <v>6</v>
      </c>
      <c r="F70" s="309">
        <f t="shared" si="10"/>
        <v>1.4218009478672986</v>
      </c>
      <c r="H70" s="322" t="str">
        <f>SCBData!A277</f>
        <v>80423</v>
      </c>
      <c r="I70" s="465" t="str">
        <f>SCBData!B277</f>
        <v xml:space="preserve">GÄVLE               </v>
      </c>
      <c r="J70" s="471"/>
      <c r="K70" s="323">
        <f>SCBData!C277</f>
        <v>4</v>
      </c>
      <c r="L70" s="309">
        <f t="shared" si="11"/>
        <v>1.1869436201780417</v>
      </c>
    </row>
    <row r="71" spans="2:12" ht="15" customHeight="1">
      <c r="B71" s="322" t="str">
        <f>SCBData!A245</f>
        <v>80264</v>
      </c>
      <c r="C71" s="465" t="str">
        <f>SCBData!B245</f>
        <v xml:space="preserve">GÄVLE               </v>
      </c>
      <c r="D71" s="467"/>
      <c r="E71" s="323">
        <f>SCBData!C245</f>
        <v>5</v>
      </c>
      <c r="F71" s="309">
        <f t="shared" si="10"/>
        <v>1.1848341232227488</v>
      </c>
      <c r="H71" s="322" t="str">
        <f>SCBData!A278</f>
        <v>80432</v>
      </c>
      <c r="I71" s="465" t="str">
        <f>SCBData!B278</f>
        <v xml:space="preserve">GÄVLE               </v>
      </c>
      <c r="J71" s="471"/>
      <c r="K71" s="323">
        <f>SCBData!C278</f>
        <v>4</v>
      </c>
      <c r="L71" s="309">
        <f t="shared" si="11"/>
        <v>1.1869436201780417</v>
      </c>
    </row>
    <row r="72" spans="2:12" ht="15" customHeight="1">
      <c r="B72" s="322" t="str">
        <f>SCBData!A246</f>
        <v>80310</v>
      </c>
      <c r="C72" s="465" t="str">
        <f>SCBData!B246</f>
        <v xml:space="preserve">GÄVLE               </v>
      </c>
      <c r="D72" s="467"/>
      <c r="E72" s="323">
        <f>SCBData!C246</f>
        <v>5</v>
      </c>
      <c r="F72" s="309">
        <f t="shared" si="10"/>
        <v>1.1848341232227488</v>
      </c>
      <c r="H72" s="322" t="str">
        <f>SCBData!A279</f>
        <v>81136</v>
      </c>
      <c r="I72" s="465" t="str">
        <f>SCBData!B279</f>
        <v xml:space="preserve">SANDVIKEN           </v>
      </c>
      <c r="J72" s="471"/>
      <c r="K72" s="323">
        <f>SCBData!C279</f>
        <v>4</v>
      </c>
      <c r="L72" s="309">
        <f t="shared" si="11"/>
        <v>1.1869436201780417</v>
      </c>
    </row>
    <row r="73" spans="2:12" ht="15" customHeight="1">
      <c r="B73" s="322" t="str">
        <f>SCBData!A247</f>
        <v>80635</v>
      </c>
      <c r="C73" s="465" t="str">
        <f>SCBData!B247</f>
        <v xml:space="preserve">GÄVLE               </v>
      </c>
      <c r="D73" s="467"/>
      <c r="E73" s="323">
        <f>SCBData!C247</f>
        <v>5</v>
      </c>
      <c r="F73" s="309">
        <f t="shared" si="10"/>
        <v>1.1848341232227488</v>
      </c>
      <c r="H73" s="322" t="str">
        <f>SCBData!A280</f>
        <v>81491</v>
      </c>
      <c r="I73" s="465" t="str">
        <f>SCBData!B280</f>
        <v xml:space="preserve">FURUVIK             </v>
      </c>
      <c r="J73" s="471"/>
      <c r="K73" s="323">
        <f>SCBData!C280</f>
        <v>4</v>
      </c>
      <c r="L73" s="309">
        <f t="shared" si="11"/>
        <v>1.1869436201780417</v>
      </c>
    </row>
    <row r="74" spans="2:12" ht="15" customHeight="1">
      <c r="B74" s="322" t="str">
        <f>SCBData!A248</f>
        <v>81832</v>
      </c>
      <c r="C74" s="465" t="str">
        <f>SCBData!B248</f>
        <v xml:space="preserve">VALBO               </v>
      </c>
      <c r="D74" s="467"/>
      <c r="E74" s="323">
        <f>SCBData!C248</f>
        <v>5</v>
      </c>
      <c r="F74" s="309">
        <f t="shared" si="10"/>
        <v>1.1848341232227488</v>
      </c>
      <c r="H74" s="322" t="str">
        <f>SCBData!A281</f>
        <v>81730</v>
      </c>
      <c r="I74" s="465" t="str">
        <f>SCBData!B281</f>
        <v xml:space="preserve">NORRSUNDET          </v>
      </c>
      <c r="J74" s="471"/>
      <c r="K74" s="323">
        <f>SCBData!C281</f>
        <v>4</v>
      </c>
      <c r="L74" s="309">
        <f t="shared" si="11"/>
        <v>1.1869436201780417</v>
      </c>
    </row>
    <row r="75" spans="2:12" ht="15" customHeight="1">
      <c r="B75" s="322" t="str">
        <f>SCBData!A249</f>
        <v>80252</v>
      </c>
      <c r="C75" s="465" t="str">
        <f>SCBData!B249</f>
        <v xml:space="preserve">GÄVLE               </v>
      </c>
      <c r="D75" s="467"/>
      <c r="E75" s="323">
        <f>SCBData!C249</f>
        <v>4</v>
      </c>
      <c r="F75" s="309">
        <f t="shared" si="10"/>
        <v>0.94786729857819907</v>
      </c>
      <c r="H75" s="322" t="str">
        <f>SCBData!A282</f>
        <v>81833</v>
      </c>
      <c r="I75" s="465" t="str">
        <f>SCBData!B282</f>
        <v xml:space="preserve">VALBO               </v>
      </c>
      <c r="J75" s="471"/>
      <c r="K75" s="323">
        <f>SCBData!C282</f>
        <v>4</v>
      </c>
      <c r="L75" s="309">
        <f t="shared" si="11"/>
        <v>1.1869436201780417</v>
      </c>
    </row>
    <row r="76" spans="2:12" ht="15" customHeight="1">
      <c r="B76" s="322" t="str">
        <f>SCBData!A250</f>
        <v>80267</v>
      </c>
      <c r="C76" s="465" t="str">
        <f>SCBData!B250</f>
        <v xml:space="preserve">GÄVLE               </v>
      </c>
      <c r="D76" s="467"/>
      <c r="E76" s="323">
        <f>SCBData!C250</f>
        <v>4</v>
      </c>
      <c r="F76" s="309">
        <f t="shared" si="10"/>
        <v>0.94786729857819907</v>
      </c>
      <c r="H76" s="322" t="str">
        <f>SCBData!A283</f>
        <v>80251</v>
      </c>
      <c r="I76" s="465" t="str">
        <f>SCBData!B283</f>
        <v xml:space="preserve">GÄVLE               </v>
      </c>
      <c r="J76" s="471"/>
      <c r="K76" s="323">
        <f>SCBData!C283</f>
        <v>3</v>
      </c>
      <c r="L76" s="309">
        <f t="shared" si="11"/>
        <v>0.89020771513353114</v>
      </c>
    </row>
    <row r="77" spans="2:12" ht="15" customHeight="1">
      <c r="B77" s="322" t="str">
        <f>SCBData!A251</f>
        <v>80596</v>
      </c>
      <c r="C77" s="465" t="str">
        <f>SCBData!B251</f>
        <v xml:space="preserve">GÄVLE               </v>
      </c>
      <c r="D77" s="467"/>
      <c r="E77" s="323">
        <f>SCBData!C251</f>
        <v>4</v>
      </c>
      <c r="F77" s="309">
        <f t="shared" si="10"/>
        <v>0.94786729857819907</v>
      </c>
      <c r="H77" s="322" t="str">
        <f>SCBData!A284</f>
        <v>80262</v>
      </c>
      <c r="I77" s="465" t="str">
        <f>SCBData!B284</f>
        <v xml:space="preserve">GÄVLE               </v>
      </c>
      <c r="J77" s="471"/>
      <c r="K77" s="323">
        <f>SCBData!C284</f>
        <v>3</v>
      </c>
      <c r="L77" s="309">
        <f t="shared" si="11"/>
        <v>0.89020771513353114</v>
      </c>
    </row>
    <row r="78" spans="2:12" ht="15" customHeight="1">
      <c r="B78" s="322" t="str">
        <f>SCBData!A252</f>
        <v>80631</v>
      </c>
      <c r="C78" s="465" t="str">
        <f>SCBData!B252</f>
        <v xml:space="preserve">GÄVLE               </v>
      </c>
      <c r="D78" s="467"/>
      <c r="E78" s="323">
        <f>SCBData!C252</f>
        <v>4</v>
      </c>
      <c r="F78" s="309">
        <f t="shared" si="10"/>
        <v>0.94786729857819907</v>
      </c>
      <c r="H78" s="322" t="str">
        <f>SCBData!A285</f>
        <v>80286</v>
      </c>
      <c r="I78" s="465" t="str">
        <f>SCBData!B285</f>
        <v xml:space="preserve">GÄVLE               </v>
      </c>
      <c r="J78" s="471"/>
      <c r="K78" s="323">
        <f>SCBData!C285</f>
        <v>3</v>
      </c>
      <c r="L78" s="309">
        <f t="shared" si="11"/>
        <v>0.89020771513353114</v>
      </c>
    </row>
    <row r="79" spans="2:12" ht="15" customHeight="1">
      <c r="B79" s="322" t="str">
        <f>SCBData!A253</f>
        <v>80637</v>
      </c>
      <c r="C79" s="465" t="str">
        <f>SCBData!B253</f>
        <v xml:space="preserve">GÄVLE               </v>
      </c>
      <c r="D79" s="467"/>
      <c r="E79" s="323">
        <f>SCBData!C253</f>
        <v>4</v>
      </c>
      <c r="F79" s="309">
        <f t="shared" si="10"/>
        <v>0.94786729857819907</v>
      </c>
      <c r="H79" s="322" t="str">
        <f>SCBData!A286</f>
        <v>81040</v>
      </c>
      <c r="I79" s="465" t="str">
        <f>SCBData!B286</f>
        <v xml:space="preserve">HEDESUNDA           </v>
      </c>
      <c r="J79" s="471"/>
      <c r="K79" s="323">
        <f>SCBData!C286</f>
        <v>3</v>
      </c>
      <c r="L79" s="309">
        <f t="shared" si="11"/>
        <v>0.89020771513353114</v>
      </c>
    </row>
    <row r="80" spans="2:12" ht="15" customHeight="1">
      <c r="B80" s="322" t="str">
        <f>SCBData!A254</f>
        <v>81841</v>
      </c>
      <c r="C80" s="465" t="str">
        <f>SCBData!B254</f>
        <v xml:space="preserve">FORSBACKA           </v>
      </c>
      <c r="D80" s="467"/>
      <c r="E80" s="323">
        <f>SCBData!C254</f>
        <v>4</v>
      </c>
      <c r="F80" s="309">
        <f t="shared" si="10"/>
        <v>0.94786729857819907</v>
      </c>
      <c r="H80" s="322" t="str">
        <f>SCBData!A287</f>
        <v>81832</v>
      </c>
      <c r="I80" s="465" t="str">
        <f>SCBData!B287</f>
        <v xml:space="preserve">VALBO               </v>
      </c>
      <c r="J80" s="471"/>
      <c r="K80" s="323">
        <f>SCBData!C287</f>
        <v>3</v>
      </c>
      <c r="L80" s="309">
        <f t="shared" si="11"/>
        <v>0.89020771513353114</v>
      </c>
    </row>
  </sheetData>
  <sortState ref="B42:M52">
    <sortCondition sortBy="cellColor" ref="B42" dxfId="0"/>
  </sortState>
  <mergeCells count="16">
    <mergeCell ref="C9:D9"/>
    <mergeCell ref="C10:D11"/>
    <mergeCell ref="I9:J9"/>
    <mergeCell ref="C29:D30"/>
    <mergeCell ref="E29:F30"/>
    <mergeCell ref="I29:J30"/>
    <mergeCell ref="M29:N30"/>
    <mergeCell ref="K29:L30"/>
    <mergeCell ref="K9:L9"/>
    <mergeCell ref="I10:J11"/>
    <mergeCell ref="K10:L11"/>
    <mergeCell ref="M9:N9"/>
    <mergeCell ref="M10:N11"/>
    <mergeCell ref="I28:J28"/>
    <mergeCell ref="K28:L28"/>
    <mergeCell ref="M28:N28"/>
  </mergeCells>
  <phoneticPr fontId="0" type="noConversion"/>
  <pageMargins left="0.70866141732283472" right="0.47244094488188981" top="0.70866141732283472" bottom="0.70866141732283472" header="0.51181102362204722" footer="0.51181102362204722"/>
  <pageSetup paperSize="9" scale="50" orientation="portrait" r:id="rId1"/>
  <headerFooter alignWithMargins="0">
    <oddFooter>&amp;L&amp;Z&amp;F</oddFooter>
  </headerFooter>
  <drawing r:id="rId2"/>
  <legacyDrawing r:id="rId3"/>
  <legacyDrawingHF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4">
    <pageSetUpPr autoPageBreaks="0"/>
  </sheetPr>
  <dimension ref="A1:O53"/>
  <sheetViews>
    <sheetView showGridLines="0" zoomScale="75" zoomScaleNormal="75" workbookViewId="0">
      <selection activeCell="AF11" sqref="AF11"/>
    </sheetView>
  </sheetViews>
  <sheetFormatPr defaultRowHeight="12.75"/>
  <cols>
    <col min="1" max="1" width="5.7109375" style="2" customWidth="1"/>
    <col min="2" max="2" width="7.140625" style="2" customWidth="1"/>
    <col min="3" max="3" width="6.7109375" style="2" customWidth="1"/>
    <col min="4" max="4" width="4.42578125" style="2" customWidth="1"/>
    <col min="5" max="12" width="15" style="2" customWidth="1"/>
    <col min="13" max="13" width="27.5703125" style="2" hidden="1" customWidth="1"/>
    <col min="14" max="14" width="12.42578125" style="2" hidden="1" customWidth="1"/>
    <col min="15" max="15" width="10.28515625" style="2" customWidth="1"/>
    <col min="16" max="16384" width="9.140625" style="2"/>
  </cols>
  <sheetData>
    <row r="1" spans="1:15" ht="25.5">
      <c r="B1" s="33"/>
      <c r="L1" s="105"/>
    </row>
    <row r="3" spans="1:15" s="41" customFormat="1" ht="25.5">
      <c r="A3" s="45"/>
      <c r="B3" s="154" t="s">
        <v>115</v>
      </c>
      <c r="O3" s="154"/>
    </row>
    <row r="4" spans="1:15" s="42" customFormat="1" ht="15.75">
      <c r="B4" s="120"/>
      <c r="C4" s="120"/>
      <c r="D4" s="120"/>
      <c r="E4" s="120"/>
      <c r="F4" s="120"/>
      <c r="G4" s="120"/>
      <c r="H4" s="120"/>
      <c r="I4" s="120"/>
      <c r="J4" s="120"/>
      <c r="K4" s="120"/>
      <c r="L4" s="120"/>
      <c r="M4" s="120"/>
      <c r="N4" s="120"/>
      <c r="O4" s="121"/>
    </row>
    <row r="5" spans="1:15" ht="15.75">
      <c r="B5" s="326"/>
      <c r="C5" s="327"/>
      <c r="D5" s="327"/>
      <c r="E5" s="486" t="str">
        <f>Karta!$C$5</f>
        <v>Strömsbro</v>
      </c>
      <c r="F5" s="486"/>
      <c r="G5" s="488" t="str">
        <f>Karta!$D$7</f>
        <v>Gävle</v>
      </c>
      <c r="H5" s="488"/>
      <c r="I5" s="488" t="str">
        <f>Karta!$D$6</f>
        <v>Gävleborgs län</v>
      </c>
      <c r="J5" s="488"/>
      <c r="K5" s="490" t="s">
        <v>42</v>
      </c>
      <c r="L5" s="491"/>
      <c r="M5" s="14" t="s">
        <v>12</v>
      </c>
      <c r="N5" s="14"/>
    </row>
    <row r="6" spans="1:15" ht="15.75">
      <c r="B6" s="169"/>
      <c r="C6" s="170"/>
      <c r="D6" s="170"/>
      <c r="E6" s="487"/>
      <c r="F6" s="487"/>
      <c r="G6" s="489"/>
      <c r="H6" s="489"/>
      <c r="I6" s="489"/>
      <c r="J6" s="489"/>
      <c r="K6" s="492"/>
      <c r="L6" s="493"/>
      <c r="M6" s="14"/>
      <c r="N6" s="14"/>
    </row>
    <row r="7" spans="1:15" ht="15.75">
      <c r="B7" s="172" t="s">
        <v>13</v>
      </c>
      <c r="C7" s="173"/>
      <c r="D7" s="173"/>
      <c r="E7" s="173" t="s">
        <v>2</v>
      </c>
      <c r="F7" s="174" t="s">
        <v>5</v>
      </c>
      <c r="G7" s="173" t="s">
        <v>2</v>
      </c>
      <c r="H7" s="174" t="s">
        <v>5</v>
      </c>
      <c r="I7" s="173" t="s">
        <v>2</v>
      </c>
      <c r="J7" s="174" t="s">
        <v>5</v>
      </c>
      <c r="K7" s="171" t="s">
        <v>2</v>
      </c>
      <c r="L7" s="175" t="s">
        <v>5</v>
      </c>
      <c r="M7" s="15" t="s">
        <v>2</v>
      </c>
      <c r="N7" s="15" t="s">
        <v>5</v>
      </c>
    </row>
    <row r="8" spans="1:15" ht="24" customHeight="1">
      <c r="B8" s="239" t="s">
        <v>0</v>
      </c>
      <c r="C8" s="240"/>
      <c r="D8" s="240"/>
      <c r="E8" s="343">
        <f t="shared" ref="E8:L8" si="0">SUM(E9:E24)</f>
        <v>5197</v>
      </c>
      <c r="F8" s="342">
        <f t="shared" si="0"/>
        <v>100.00000000000003</v>
      </c>
      <c r="G8" s="343">
        <f t="shared" si="0"/>
        <v>98877</v>
      </c>
      <c r="H8" s="342">
        <f t="shared" si="0"/>
        <v>99.999999999999986</v>
      </c>
      <c r="I8" s="343">
        <f t="shared" si="0"/>
        <v>281815</v>
      </c>
      <c r="J8" s="242">
        <f t="shared" si="0"/>
        <v>100.00000000000001</v>
      </c>
      <c r="K8" s="241">
        <f t="shared" si="0"/>
        <v>9851017</v>
      </c>
      <c r="L8" s="242">
        <f t="shared" si="0"/>
        <v>99.999999999999986</v>
      </c>
      <c r="M8" s="15"/>
      <c r="N8" s="15"/>
    </row>
    <row r="9" spans="1:15" ht="21.95" customHeight="1">
      <c r="B9" s="397">
        <v>0</v>
      </c>
      <c r="C9" s="398" t="s">
        <v>14</v>
      </c>
      <c r="D9" s="398">
        <v>4</v>
      </c>
      <c r="E9" s="399">
        <f>SCBData!$B$14</f>
        <v>269</v>
      </c>
      <c r="F9" s="400">
        <f>IF(E$8&gt;0,E9/E$8*100,0)</f>
        <v>5.1760631133346164</v>
      </c>
      <c r="G9" s="399">
        <f>SCBData!$B$15</f>
        <v>5720</v>
      </c>
      <c r="H9" s="400">
        <f>IF(G$8&gt;0,G9/G$8*100,0)</f>
        <v>5.7849651587325672</v>
      </c>
      <c r="I9" s="401">
        <f>SCBData!$B$16</f>
        <v>14915</v>
      </c>
      <c r="J9" s="400">
        <f>IF(I$8&gt;0,I9/I$8*100,0)</f>
        <v>5.2924791086350975</v>
      </c>
      <c r="K9" s="402">
        <f>SCBData!$B$17</f>
        <v>586218</v>
      </c>
      <c r="L9" s="400">
        <f>IF(K$8&gt;0,K9/K$8*100,0)</f>
        <v>5.9508373602441251</v>
      </c>
      <c r="M9" s="5">
        <v>163270</v>
      </c>
      <c r="N9" s="4" t="e">
        <f>M9/#REF!*100</f>
        <v>#REF!</v>
      </c>
    </row>
    <row r="10" spans="1:15" ht="21.95" customHeight="1">
      <c r="B10" s="397">
        <v>5</v>
      </c>
      <c r="C10" s="398" t="s">
        <v>14</v>
      </c>
      <c r="D10" s="398">
        <v>9</v>
      </c>
      <c r="E10" s="399">
        <f>SCBData!$C$14</f>
        <v>310</v>
      </c>
      <c r="F10" s="400">
        <f t="shared" ref="F10:F25" si="1">IF(E$8&gt;0,E10/E$8*100,0)</f>
        <v>5.9649797960361743</v>
      </c>
      <c r="G10" s="399">
        <f>SCBData!$C$15</f>
        <v>5749</v>
      </c>
      <c r="H10" s="400">
        <f t="shared" ref="H10:H25" si="2">IF(G$8&gt;0,G10/G$8*100,0)</f>
        <v>5.8142945275443223</v>
      </c>
      <c r="I10" s="401">
        <f>SCBData!$C$16</f>
        <v>15436</v>
      </c>
      <c r="J10" s="400">
        <f t="shared" ref="J10:J25" si="3">IF(I$8&gt;0,I10/I$8*100,0)</f>
        <v>5.4773521636534612</v>
      </c>
      <c r="K10" s="402">
        <f>SCBData!$C$17</f>
        <v>589118</v>
      </c>
      <c r="L10" s="400">
        <f t="shared" ref="L10:L25" si="4">IF(K$8&gt;0,K10/K$8*100,0)</f>
        <v>5.9802759451130783</v>
      </c>
      <c r="M10" s="5"/>
      <c r="N10" s="4"/>
    </row>
    <row r="11" spans="1:15" ht="21.95" customHeight="1">
      <c r="B11" s="397">
        <v>10</v>
      </c>
      <c r="C11" s="398" t="s">
        <v>14</v>
      </c>
      <c r="D11" s="398">
        <v>14</v>
      </c>
      <c r="E11" s="399">
        <f>SCBData!$D$14</f>
        <v>381</v>
      </c>
      <c r="F11" s="400">
        <f t="shared" si="1"/>
        <v>7.3311525880315571</v>
      </c>
      <c r="G11" s="399">
        <f>SCBData!$D$15</f>
        <v>5473</v>
      </c>
      <c r="H11" s="400">
        <f t="shared" si="2"/>
        <v>5.5351598450600239</v>
      </c>
      <c r="I11" s="401">
        <f>SCBData!$D$16</f>
        <v>15226</v>
      </c>
      <c r="J11" s="400">
        <f t="shared" si="3"/>
        <v>5.4028351933005698</v>
      </c>
      <c r="K11" s="402">
        <f>SCBData!$D$17</f>
        <v>541807</v>
      </c>
      <c r="L11" s="400">
        <f t="shared" si="4"/>
        <v>5.5000108110665122</v>
      </c>
      <c r="M11" s="5">
        <v>202804</v>
      </c>
      <c r="N11" s="4" t="e">
        <f>M11/#REF!*100</f>
        <v>#REF!</v>
      </c>
    </row>
    <row r="12" spans="1:15" ht="21.95" customHeight="1">
      <c r="B12" s="397">
        <v>15</v>
      </c>
      <c r="C12" s="398" t="s">
        <v>14</v>
      </c>
      <c r="D12" s="398">
        <v>19</v>
      </c>
      <c r="E12" s="399">
        <f>SCBData!$E$14</f>
        <v>282</v>
      </c>
      <c r="F12" s="400">
        <f t="shared" si="1"/>
        <v>5.4262074273619394</v>
      </c>
      <c r="G12" s="399">
        <f>SCBData!$E$15</f>
        <v>5350</v>
      </c>
      <c r="H12" s="400">
        <f t="shared" si="2"/>
        <v>5.410762866996369</v>
      </c>
      <c r="I12" s="401">
        <f>SCBData!$E$16</f>
        <v>15202</v>
      </c>
      <c r="J12" s="400">
        <f t="shared" si="3"/>
        <v>5.394318968117382</v>
      </c>
      <c r="K12" s="402">
        <f>SCBData!$E$17</f>
        <v>522472</v>
      </c>
      <c r="L12" s="400">
        <f t="shared" si="4"/>
        <v>5.3037366598798892</v>
      </c>
      <c r="M12" s="5"/>
      <c r="N12" s="4"/>
    </row>
    <row r="13" spans="1:15" ht="21.95" customHeight="1">
      <c r="B13" s="403">
        <v>20</v>
      </c>
      <c r="C13" s="404" t="s">
        <v>14</v>
      </c>
      <c r="D13" s="404">
        <v>24</v>
      </c>
      <c r="E13" s="399">
        <f>SCBData!$F$14</f>
        <v>294</v>
      </c>
      <c r="F13" s="400">
        <f t="shared" si="1"/>
        <v>5.6571098710794683</v>
      </c>
      <c r="G13" s="399">
        <f>SCBData!$F$15</f>
        <v>7057</v>
      </c>
      <c r="H13" s="400">
        <f t="shared" si="2"/>
        <v>7.1371501967090429</v>
      </c>
      <c r="I13" s="401">
        <f>SCBData!$F$16</f>
        <v>17770</v>
      </c>
      <c r="J13" s="400">
        <f t="shared" si="3"/>
        <v>6.30555506271845</v>
      </c>
      <c r="K13" s="402">
        <f>SCBData!$F$17</f>
        <v>656448</v>
      </c>
      <c r="L13" s="400">
        <f t="shared" si="4"/>
        <v>6.6637586758808762</v>
      </c>
      <c r="M13" s="5">
        <v>188001</v>
      </c>
      <c r="N13" s="4" t="e">
        <f>M13/#REF!*100</f>
        <v>#REF!</v>
      </c>
    </row>
    <row r="14" spans="1:15" ht="21.95" customHeight="1">
      <c r="B14" s="403">
        <v>25</v>
      </c>
      <c r="C14" s="398" t="s">
        <v>14</v>
      </c>
      <c r="D14" s="404">
        <v>29</v>
      </c>
      <c r="E14" s="399">
        <f>SCBData!$G$14</f>
        <v>239</v>
      </c>
      <c r="F14" s="400">
        <f t="shared" si="1"/>
        <v>4.5988070040407925</v>
      </c>
      <c r="G14" s="399">
        <f>SCBData!$G$15</f>
        <v>6917</v>
      </c>
      <c r="H14" s="400">
        <f t="shared" si="2"/>
        <v>6.995560140376428</v>
      </c>
      <c r="I14" s="401">
        <f>SCBData!$G$16</f>
        <v>17197</v>
      </c>
      <c r="J14" s="400">
        <f t="shared" si="3"/>
        <v>6.1022301864698472</v>
      </c>
      <c r="K14" s="402">
        <f>SCBData!$G$17</f>
        <v>682413</v>
      </c>
      <c r="L14" s="400">
        <f t="shared" si="4"/>
        <v>6.9273355228196234</v>
      </c>
      <c r="M14" s="5"/>
      <c r="N14" s="4"/>
    </row>
    <row r="15" spans="1:15" ht="21.95" customHeight="1">
      <c r="B15" s="403">
        <v>30</v>
      </c>
      <c r="C15" s="404" t="s">
        <v>14</v>
      </c>
      <c r="D15" s="404">
        <v>34</v>
      </c>
      <c r="E15" s="399">
        <f>SCBData!$H$14</f>
        <v>230</v>
      </c>
      <c r="F15" s="400">
        <f t="shared" si="1"/>
        <v>4.4256301712526458</v>
      </c>
      <c r="G15" s="399">
        <f>SCBData!$H$15</f>
        <v>5909</v>
      </c>
      <c r="H15" s="400">
        <f t="shared" si="2"/>
        <v>5.9761117347815969</v>
      </c>
      <c r="I15" s="401">
        <f>SCBData!$H$16</f>
        <v>14630</v>
      </c>
      <c r="J15" s="400">
        <f t="shared" si="3"/>
        <v>5.1913489345847452</v>
      </c>
      <c r="K15" s="402">
        <f>SCBData!$H$17</f>
        <v>619071</v>
      </c>
      <c r="L15" s="400">
        <f t="shared" si="4"/>
        <v>6.2843359218647175</v>
      </c>
      <c r="M15" s="5">
        <v>216543</v>
      </c>
      <c r="N15" s="4" t="e">
        <f>M15/#REF!*100</f>
        <v>#REF!</v>
      </c>
    </row>
    <row r="16" spans="1:15" ht="21.95" customHeight="1">
      <c r="B16" s="403">
        <v>35</v>
      </c>
      <c r="C16" s="398" t="s">
        <v>14</v>
      </c>
      <c r="D16" s="404">
        <v>39</v>
      </c>
      <c r="E16" s="399">
        <f>SCBData!$I$14</f>
        <v>288</v>
      </c>
      <c r="F16" s="400">
        <f t="shared" si="1"/>
        <v>5.5416586492207038</v>
      </c>
      <c r="G16" s="399">
        <f>SCBData!$I$15</f>
        <v>5725</v>
      </c>
      <c r="H16" s="400">
        <f t="shared" si="2"/>
        <v>5.7900219464587313</v>
      </c>
      <c r="I16" s="401">
        <f>SCBData!$I$16</f>
        <v>14463</v>
      </c>
      <c r="J16" s="400">
        <f t="shared" si="3"/>
        <v>5.1320902010183991</v>
      </c>
      <c r="K16" s="402">
        <f>SCBData!$I$17</f>
        <v>608570</v>
      </c>
      <c r="L16" s="400">
        <f t="shared" si="4"/>
        <v>6.1777377909306219</v>
      </c>
      <c r="M16" s="5"/>
      <c r="N16" s="4"/>
    </row>
    <row r="17" spans="2:15" ht="21.95" customHeight="1">
      <c r="B17" s="403">
        <v>40</v>
      </c>
      <c r="C17" s="404" t="s">
        <v>14</v>
      </c>
      <c r="D17" s="404">
        <v>44</v>
      </c>
      <c r="E17" s="399">
        <f>SCBData!$J$14</f>
        <v>424</v>
      </c>
      <c r="F17" s="400">
        <f t="shared" si="1"/>
        <v>8.1585530113527032</v>
      </c>
      <c r="G17" s="399">
        <f>SCBData!$J$15</f>
        <v>6612</v>
      </c>
      <c r="H17" s="400">
        <f t="shared" si="2"/>
        <v>6.6870960890803728</v>
      </c>
      <c r="I17" s="401">
        <f>SCBData!$J$16</f>
        <v>17594</v>
      </c>
      <c r="J17" s="400">
        <f t="shared" si="3"/>
        <v>6.2431027447084082</v>
      </c>
      <c r="K17" s="402">
        <f>SCBData!$J$17</f>
        <v>651944</v>
      </c>
      <c r="L17" s="400">
        <f t="shared" si="4"/>
        <v>6.6180375082085439</v>
      </c>
      <c r="M17" s="5">
        <v>203386</v>
      </c>
      <c r="N17" s="4" t="e">
        <f>M17/#REF!*100</f>
        <v>#REF!</v>
      </c>
    </row>
    <row r="18" spans="2:15" ht="21.95" customHeight="1">
      <c r="B18" s="403">
        <v>45</v>
      </c>
      <c r="C18" s="398" t="s">
        <v>14</v>
      </c>
      <c r="D18" s="404">
        <v>49</v>
      </c>
      <c r="E18" s="399">
        <f>SCBData!$K$14</f>
        <v>404</v>
      </c>
      <c r="F18" s="400">
        <f t="shared" si="1"/>
        <v>7.7737156051568208</v>
      </c>
      <c r="G18" s="399">
        <f>SCBData!$K$15</f>
        <v>6693</v>
      </c>
      <c r="H18" s="400">
        <f t="shared" si="2"/>
        <v>6.7690160502442431</v>
      </c>
      <c r="I18" s="401">
        <f>SCBData!$K$16</f>
        <v>18786</v>
      </c>
      <c r="J18" s="400">
        <f t="shared" si="3"/>
        <v>6.6660752621400556</v>
      </c>
      <c r="K18" s="402">
        <f>SCBData!$K$17</f>
        <v>662423</v>
      </c>
      <c r="L18" s="400">
        <f t="shared" si="4"/>
        <v>6.7244123119470807</v>
      </c>
      <c r="M18" s="5"/>
      <c r="N18" s="4"/>
    </row>
    <row r="19" spans="2:15" ht="21.95" customHeight="1">
      <c r="B19" s="403">
        <v>50</v>
      </c>
      <c r="C19" s="404" t="s">
        <v>14</v>
      </c>
      <c r="D19" s="404">
        <v>54</v>
      </c>
      <c r="E19" s="399">
        <f>SCBData!$L$14</f>
        <v>392</v>
      </c>
      <c r="F19" s="400">
        <f t="shared" si="1"/>
        <v>7.5428131614392919</v>
      </c>
      <c r="G19" s="399">
        <f>SCBData!$L$15</f>
        <v>6584</v>
      </c>
      <c r="H19" s="400">
        <f t="shared" si="2"/>
        <v>6.6587780778138494</v>
      </c>
      <c r="I19" s="401">
        <f>SCBData!$L$16</f>
        <v>18907</v>
      </c>
      <c r="J19" s="400">
        <f t="shared" si="3"/>
        <v>6.7090112307719609</v>
      </c>
      <c r="K19" s="402">
        <f>SCBData!$L$17</f>
        <v>644465</v>
      </c>
      <c r="L19" s="400">
        <f t="shared" si="4"/>
        <v>6.5421164129551288</v>
      </c>
      <c r="M19" s="5">
        <v>202163</v>
      </c>
      <c r="N19" s="4" t="e">
        <f>M19/#REF!*100</f>
        <v>#REF!</v>
      </c>
    </row>
    <row r="20" spans="2:15" ht="21.95" customHeight="1">
      <c r="B20" s="403">
        <v>55</v>
      </c>
      <c r="C20" s="398" t="s">
        <v>14</v>
      </c>
      <c r="D20" s="404">
        <v>59</v>
      </c>
      <c r="E20" s="399">
        <f>SCBData!$M$14</f>
        <v>269</v>
      </c>
      <c r="F20" s="400">
        <f t="shared" si="1"/>
        <v>5.1760631133346164</v>
      </c>
      <c r="G20" s="399">
        <f>SCBData!$M$15</f>
        <v>5818</v>
      </c>
      <c r="H20" s="400">
        <f t="shared" si="2"/>
        <v>5.8840781981653976</v>
      </c>
      <c r="I20" s="401">
        <f>SCBData!$M$16</f>
        <v>17777</v>
      </c>
      <c r="J20" s="400">
        <f t="shared" si="3"/>
        <v>6.3080389617302126</v>
      </c>
      <c r="K20" s="402">
        <f>SCBData!$M$17</f>
        <v>580194</v>
      </c>
      <c r="L20" s="400">
        <f t="shared" si="4"/>
        <v>5.8896863136059965</v>
      </c>
      <c r="M20" s="5"/>
      <c r="N20" s="4"/>
    </row>
    <row r="21" spans="2:15" ht="21.95" customHeight="1">
      <c r="B21" s="403">
        <v>60</v>
      </c>
      <c r="C21" s="404" t="s">
        <v>14</v>
      </c>
      <c r="D21" s="404">
        <v>64</v>
      </c>
      <c r="E21" s="399">
        <f>SCBData!$N$14</f>
        <v>265</v>
      </c>
      <c r="F21" s="400">
        <f t="shared" si="1"/>
        <v>5.0990956320954401</v>
      </c>
      <c r="G21" s="399">
        <f>SCBData!$N$15</f>
        <v>5484</v>
      </c>
      <c r="H21" s="400">
        <f t="shared" si="2"/>
        <v>5.5462847780575872</v>
      </c>
      <c r="I21" s="401">
        <f>SCBData!$N$16</f>
        <v>18029</v>
      </c>
      <c r="J21" s="400">
        <f t="shared" si="3"/>
        <v>6.3974593261536832</v>
      </c>
      <c r="K21" s="402">
        <f>SCBData!$N$17</f>
        <v>558647</v>
      </c>
      <c r="L21" s="400">
        <f t="shared" si="4"/>
        <v>5.6709576280296741</v>
      </c>
      <c r="M21" s="5">
        <v>153676</v>
      </c>
      <c r="N21" s="4" t="e">
        <f>M21/#REF!*100</f>
        <v>#REF!</v>
      </c>
    </row>
    <row r="22" spans="2:15" ht="21.95" customHeight="1">
      <c r="B22" s="403">
        <v>65</v>
      </c>
      <c r="C22" s="398" t="s">
        <v>14</v>
      </c>
      <c r="D22" s="404">
        <v>69</v>
      </c>
      <c r="E22" s="399">
        <f>SCBData!$O$14</f>
        <v>276</v>
      </c>
      <c r="F22" s="400">
        <f t="shared" si="1"/>
        <v>5.310756205503175</v>
      </c>
      <c r="G22" s="399">
        <f>SCBData!$O$15</f>
        <v>5985</v>
      </c>
      <c r="H22" s="400">
        <f t="shared" si="2"/>
        <v>6.0529749082193032</v>
      </c>
      <c r="I22" s="401">
        <f>SCBData!$O$16</f>
        <v>20067</v>
      </c>
      <c r="J22" s="400">
        <f t="shared" si="3"/>
        <v>7.1206287812926909</v>
      </c>
      <c r="K22" s="402">
        <f>SCBData!$O$17</f>
        <v>588931</v>
      </c>
      <c r="L22" s="400">
        <f t="shared" si="4"/>
        <v>5.9783776639508384</v>
      </c>
      <c r="M22" s="5"/>
      <c r="N22" s="4"/>
    </row>
    <row r="23" spans="2:15" ht="21.95" customHeight="1">
      <c r="B23" s="403">
        <v>70</v>
      </c>
      <c r="C23" s="404" t="s">
        <v>14</v>
      </c>
      <c r="D23" s="404">
        <v>74</v>
      </c>
      <c r="E23" s="399">
        <f>SCBData!$P$14</f>
        <v>304</v>
      </c>
      <c r="F23" s="400">
        <f t="shared" si="1"/>
        <v>5.8495285741774099</v>
      </c>
      <c r="G23" s="399">
        <f>SCBData!$P$15</f>
        <v>5335</v>
      </c>
      <c r="H23" s="400">
        <f t="shared" si="2"/>
        <v>5.3955925038178743</v>
      </c>
      <c r="I23" s="401">
        <f>SCBData!$P$16</f>
        <v>17494</v>
      </c>
      <c r="J23" s="400">
        <f t="shared" si="3"/>
        <v>6.2076184731117934</v>
      </c>
      <c r="K23" s="402">
        <f>SCBData!$P$17</f>
        <v>511169</v>
      </c>
      <c r="L23" s="400">
        <f t="shared" si="4"/>
        <v>5.1889972375441031</v>
      </c>
      <c r="M23" s="5">
        <v>110616</v>
      </c>
      <c r="N23" s="4" t="e">
        <f>M23/#REF!*100</f>
        <v>#REF!</v>
      </c>
    </row>
    <row r="24" spans="2:15" ht="21.95" customHeight="1">
      <c r="B24" s="403">
        <v>75</v>
      </c>
      <c r="C24" s="404" t="s">
        <v>14</v>
      </c>
      <c r="D24" s="404"/>
      <c r="E24" s="399">
        <f>SCBData!$Q$14</f>
        <v>570</v>
      </c>
      <c r="F24" s="400">
        <f t="shared" si="1"/>
        <v>10.967866076582645</v>
      </c>
      <c r="G24" s="399">
        <f>SCBData!$Q$15</f>
        <v>8466</v>
      </c>
      <c r="H24" s="400">
        <f t="shared" si="2"/>
        <v>8.5621529779422918</v>
      </c>
      <c r="I24" s="401">
        <f>SCBData!$Q$16</f>
        <v>28322</v>
      </c>
      <c r="J24" s="400">
        <f t="shared" si="3"/>
        <v>10.049855401593245</v>
      </c>
      <c r="K24" s="402">
        <f>SCBData!$Q$17</f>
        <v>847127</v>
      </c>
      <c r="L24" s="400">
        <f t="shared" si="4"/>
        <v>8.5993862359591908</v>
      </c>
      <c r="M24" s="5">
        <v>12407</v>
      </c>
      <c r="N24" s="4" t="e">
        <f>M24/#REF!*100</f>
        <v>#REF!</v>
      </c>
    </row>
    <row r="25" spans="2:15" ht="21.95" customHeight="1">
      <c r="B25" s="405" t="s">
        <v>15</v>
      </c>
      <c r="C25" s="406"/>
      <c r="D25" s="406"/>
      <c r="E25" s="399">
        <f>SCBData!$R$14</f>
        <v>1150</v>
      </c>
      <c r="F25" s="400">
        <f t="shared" si="1"/>
        <v>22.128150856263229</v>
      </c>
      <c r="G25" s="399">
        <f>SCBData!$R$15</f>
        <v>19786</v>
      </c>
      <c r="H25" s="400">
        <f t="shared" si="2"/>
        <v>20.010720389979468</v>
      </c>
      <c r="I25" s="407">
        <f>SCBData!$R$16</f>
        <v>65883</v>
      </c>
      <c r="J25" s="400">
        <f t="shared" si="3"/>
        <v>23.378102655997729</v>
      </c>
      <c r="K25" s="408">
        <f>SCBData!$R$17</f>
        <v>1947227</v>
      </c>
      <c r="L25" s="400">
        <f t="shared" si="4"/>
        <v>19.766761137454132</v>
      </c>
      <c r="M25" s="5">
        <v>259132</v>
      </c>
      <c r="N25" s="4" t="e">
        <f>M25/#REF!*100</f>
        <v>#REF!</v>
      </c>
    </row>
    <row r="26" spans="2:15" ht="21.95" customHeight="1">
      <c r="B26" s="409" t="s">
        <v>16</v>
      </c>
      <c r="C26" s="410"/>
      <c r="D26" s="410"/>
      <c r="E26" s="411">
        <f>SCBData!$S$14</f>
        <v>42</v>
      </c>
      <c r="F26" s="412"/>
      <c r="G26" s="411">
        <f>SCBData!$S$15</f>
        <v>40</v>
      </c>
      <c r="H26" s="413"/>
      <c r="I26" s="414">
        <f>SCBData!$S$16</f>
        <v>42</v>
      </c>
      <c r="J26" s="415"/>
      <c r="K26" s="416">
        <f>SCBData!$S$17</f>
        <v>40</v>
      </c>
      <c r="L26" s="417"/>
      <c r="M26" s="22" t="s">
        <v>17</v>
      </c>
      <c r="N26" s="23"/>
    </row>
    <row r="27" spans="2:15" ht="18.75" customHeight="1">
      <c r="B27" s="90"/>
      <c r="C27" s="90"/>
      <c r="D27" s="90"/>
      <c r="E27" s="134"/>
      <c r="F27" s="90"/>
      <c r="G27" s="134"/>
      <c r="H27" s="92"/>
      <c r="I27" s="92"/>
      <c r="J27" s="92"/>
      <c r="K27" s="134"/>
      <c r="L27" s="94"/>
      <c r="M27" s="22"/>
      <c r="N27" s="23"/>
      <c r="O27" s="24"/>
    </row>
    <row r="28" spans="2:15" ht="24" customHeight="1">
      <c r="B28" s="154" t="s">
        <v>56</v>
      </c>
      <c r="C28" s="90"/>
      <c r="D28" s="90"/>
      <c r="E28" s="134"/>
      <c r="F28" s="90"/>
      <c r="G28" s="134"/>
      <c r="H28" s="92"/>
      <c r="I28" s="92"/>
      <c r="J28" s="92"/>
      <c r="K28" s="134"/>
      <c r="L28" s="94"/>
      <c r="M28" s="22"/>
      <c r="N28" s="23"/>
      <c r="O28" s="24"/>
    </row>
    <row r="29" spans="2:15" ht="15">
      <c r="B29" s="90"/>
      <c r="C29" s="90"/>
      <c r="D29" s="90"/>
      <c r="E29" s="91"/>
      <c r="F29" s="90"/>
      <c r="G29" s="91"/>
      <c r="H29" s="92"/>
      <c r="I29" s="92"/>
      <c r="J29" s="92"/>
      <c r="K29" s="93"/>
      <c r="L29" s="94"/>
      <c r="M29" s="22"/>
      <c r="N29" s="23"/>
      <c r="O29" s="24"/>
    </row>
    <row r="30" spans="2:15" ht="15" customHeight="1">
      <c r="B30" s="90"/>
      <c r="C30" s="90"/>
      <c r="D30" s="90"/>
      <c r="E30" s="91"/>
      <c r="F30" s="90"/>
      <c r="G30" s="91"/>
      <c r="H30" s="92"/>
      <c r="I30" s="92"/>
      <c r="J30" s="92"/>
      <c r="K30" s="93"/>
      <c r="L30" s="94"/>
      <c r="M30" s="22"/>
      <c r="N30" s="23"/>
      <c r="O30" s="24"/>
    </row>
    <row r="31" spans="2:15" ht="12.95" customHeight="1">
      <c r="B31" s="90"/>
      <c r="C31" s="90"/>
      <c r="D31" s="90"/>
      <c r="F31" s="90"/>
      <c r="G31" s="91"/>
      <c r="H31" s="92"/>
      <c r="I31" s="92"/>
      <c r="J31" s="92"/>
      <c r="K31" s="93"/>
      <c r="L31" s="94"/>
      <c r="M31" s="22"/>
      <c r="N31" s="23"/>
      <c r="O31" s="24"/>
    </row>
    <row r="32" spans="2:15" ht="12.95" customHeight="1">
      <c r="B32" s="90"/>
      <c r="C32" s="90"/>
      <c r="D32" s="90"/>
      <c r="F32" s="90"/>
      <c r="G32" s="91"/>
      <c r="H32" s="92"/>
      <c r="I32" s="92"/>
      <c r="J32" s="92"/>
      <c r="K32" s="93"/>
      <c r="L32" s="94"/>
      <c r="M32" s="22"/>
      <c r="N32" s="23"/>
      <c r="O32" s="24"/>
    </row>
    <row r="33" spans="2:15" ht="12.95" customHeight="1">
      <c r="B33" s="90"/>
      <c r="C33" s="90"/>
      <c r="D33" s="90"/>
      <c r="F33" s="90"/>
      <c r="G33" s="91"/>
      <c r="H33" s="92"/>
      <c r="I33" s="92"/>
      <c r="J33" s="92"/>
      <c r="K33" s="93"/>
      <c r="L33" s="94"/>
      <c r="M33" s="22"/>
      <c r="N33" s="23"/>
      <c r="O33" s="24"/>
    </row>
    <row r="34" spans="2:15" ht="12.95" customHeight="1">
      <c r="B34" s="90"/>
      <c r="C34" s="90"/>
      <c r="D34" s="90"/>
      <c r="F34" s="90"/>
      <c r="G34" s="91"/>
      <c r="H34" s="92"/>
      <c r="I34" s="92"/>
      <c r="J34" s="92"/>
      <c r="K34" s="93"/>
      <c r="L34" s="94"/>
      <c r="M34" s="22"/>
      <c r="N34" s="23"/>
      <c r="O34" s="24"/>
    </row>
    <row r="35" spans="2:15" ht="12.95" customHeight="1">
      <c r="B35" s="90"/>
      <c r="C35" s="90"/>
      <c r="D35" s="90"/>
      <c r="F35" s="90"/>
      <c r="G35" s="91"/>
      <c r="H35" s="92"/>
      <c r="I35" s="92"/>
      <c r="J35" s="92"/>
      <c r="K35" s="93"/>
      <c r="L35" s="94"/>
      <c r="M35" s="22"/>
      <c r="N35" s="23"/>
      <c r="O35" s="24"/>
    </row>
    <row r="36" spans="2:15" ht="12.95" customHeight="1">
      <c r="B36" s="90"/>
      <c r="C36" s="90"/>
      <c r="D36" s="90"/>
      <c r="F36" s="90"/>
      <c r="G36" s="91"/>
      <c r="H36" s="92"/>
      <c r="I36" s="92"/>
      <c r="J36" s="92"/>
      <c r="K36" s="93"/>
      <c r="L36" s="94"/>
      <c r="M36" s="22"/>
      <c r="N36" s="23"/>
      <c r="O36" s="24"/>
    </row>
    <row r="37" spans="2:15" ht="12.95" customHeight="1">
      <c r="B37" s="90"/>
      <c r="C37" s="90"/>
      <c r="D37" s="90"/>
      <c r="F37" s="90"/>
      <c r="G37" s="91"/>
      <c r="H37" s="92"/>
      <c r="I37" s="92"/>
      <c r="J37" s="92"/>
      <c r="K37" s="93"/>
      <c r="L37" s="94"/>
      <c r="M37" s="22"/>
      <c r="N37" s="23"/>
      <c r="O37" s="24"/>
    </row>
    <row r="38" spans="2:15" ht="12.95" customHeight="1">
      <c r="B38" s="90"/>
      <c r="C38" s="90"/>
      <c r="D38" s="90"/>
      <c r="F38" s="90"/>
      <c r="G38" s="91"/>
      <c r="H38" s="92"/>
      <c r="I38" s="92"/>
      <c r="J38" s="92"/>
      <c r="K38" s="93"/>
      <c r="L38" s="94"/>
      <c r="M38" s="22"/>
      <c r="N38" s="23"/>
      <c r="O38" s="24"/>
    </row>
    <row r="39" spans="2:15" ht="12.95" customHeight="1">
      <c r="B39" s="90"/>
      <c r="C39" s="90"/>
      <c r="D39" s="90"/>
      <c r="F39" s="90"/>
      <c r="G39" s="91"/>
      <c r="H39" s="92"/>
      <c r="I39" s="92"/>
      <c r="J39" s="92"/>
      <c r="K39" s="93"/>
      <c r="L39" s="94"/>
      <c r="M39" s="22"/>
      <c r="N39" s="23"/>
      <c r="O39" s="24"/>
    </row>
    <row r="40" spans="2:15" ht="12.95" customHeight="1">
      <c r="B40" s="90"/>
      <c r="C40" s="90"/>
      <c r="D40" s="90"/>
      <c r="F40" s="90"/>
      <c r="G40" s="91"/>
      <c r="H40" s="92"/>
      <c r="I40" s="92"/>
      <c r="J40" s="92"/>
      <c r="K40" s="93"/>
      <c r="L40" s="94"/>
      <c r="M40" s="22"/>
      <c r="N40" s="23"/>
      <c r="O40" s="24"/>
    </row>
    <row r="41" spans="2:15" ht="12.95" customHeight="1">
      <c r="B41" s="90"/>
      <c r="C41" s="90"/>
      <c r="D41" s="90"/>
      <c r="F41" s="90"/>
      <c r="G41" s="91"/>
      <c r="H41" s="92"/>
      <c r="I41" s="92"/>
      <c r="J41" s="92"/>
      <c r="K41" s="93"/>
      <c r="L41" s="94"/>
      <c r="M41" s="22"/>
      <c r="N41" s="23"/>
      <c r="O41" s="24"/>
    </row>
    <row r="42" spans="2:15" ht="12.95" customHeight="1">
      <c r="B42" s="90"/>
      <c r="C42" s="90"/>
      <c r="D42" s="90"/>
      <c r="F42" s="90"/>
      <c r="G42" s="91"/>
      <c r="H42" s="92"/>
      <c r="I42" s="92"/>
      <c r="J42" s="92"/>
      <c r="K42" s="93"/>
      <c r="L42" s="94"/>
      <c r="M42" s="22"/>
      <c r="N42" s="23"/>
      <c r="O42" s="24"/>
    </row>
    <row r="43" spans="2:15" ht="12.95" customHeight="1">
      <c r="B43" s="90"/>
      <c r="C43" s="90"/>
      <c r="D43" s="90"/>
      <c r="F43" s="90"/>
      <c r="G43" s="91"/>
      <c r="H43" s="92"/>
      <c r="I43" s="92"/>
      <c r="J43" s="92"/>
      <c r="K43" s="93"/>
      <c r="L43" s="94"/>
      <c r="M43" s="22"/>
      <c r="N43" s="23"/>
      <c r="O43" s="24"/>
    </row>
    <row r="44" spans="2:15" ht="12.95" customHeight="1">
      <c r="B44" s="90"/>
      <c r="C44" s="90"/>
      <c r="D44" s="90"/>
      <c r="F44" s="90"/>
      <c r="G44" s="91"/>
      <c r="H44" s="92"/>
      <c r="I44" s="92"/>
      <c r="J44" s="92"/>
      <c r="K44" s="93"/>
      <c r="L44" s="94"/>
      <c r="M44" s="22"/>
      <c r="N44" s="23"/>
      <c r="O44" s="24"/>
    </row>
    <row r="45" spans="2:15" ht="12.95" customHeight="1">
      <c r="B45" s="90"/>
      <c r="C45" s="90"/>
      <c r="D45" s="90"/>
      <c r="F45" s="90"/>
      <c r="G45" s="91"/>
      <c r="H45" s="92"/>
      <c r="I45" s="92"/>
      <c r="J45" s="92"/>
      <c r="K45" s="93"/>
      <c r="L45" s="94"/>
      <c r="M45" s="22"/>
      <c r="N45" s="23"/>
      <c r="O45" s="24"/>
    </row>
    <row r="46" spans="2:15" ht="12.95" customHeight="1">
      <c r="B46" s="90"/>
      <c r="C46" s="90"/>
      <c r="D46" s="90"/>
      <c r="F46" s="90"/>
      <c r="G46" s="91"/>
      <c r="H46" s="92"/>
      <c r="I46" s="92"/>
      <c r="J46" s="92"/>
      <c r="K46" s="93"/>
      <c r="L46" s="94"/>
      <c r="M46" s="22"/>
      <c r="N46" s="23"/>
      <c r="O46" s="24"/>
    </row>
    <row r="47" spans="2:15" ht="12.95" customHeight="1">
      <c r="B47" s="90"/>
      <c r="C47" s="90"/>
      <c r="D47" s="90"/>
      <c r="F47" s="90"/>
      <c r="G47" s="91"/>
      <c r="H47" s="92"/>
      <c r="I47" s="92"/>
      <c r="J47" s="92"/>
      <c r="K47" s="93"/>
      <c r="L47" s="94"/>
      <c r="M47" s="22"/>
      <c r="N47" s="23"/>
      <c r="O47" s="24"/>
    </row>
    <row r="48" spans="2:15" ht="12.95" customHeight="1">
      <c r="B48" s="90"/>
      <c r="C48" s="90"/>
      <c r="D48" s="90"/>
      <c r="F48" s="90"/>
      <c r="G48" s="91"/>
      <c r="H48" s="92"/>
      <c r="I48" s="92"/>
      <c r="J48" s="92"/>
      <c r="K48" s="93"/>
      <c r="L48" s="94"/>
      <c r="M48" s="22"/>
      <c r="N48" s="23"/>
      <c r="O48" s="24"/>
    </row>
    <row r="49" spans="2:15" ht="12.95" customHeight="1">
      <c r="B49" s="90"/>
      <c r="C49" s="90"/>
      <c r="D49" s="90"/>
      <c r="F49" s="90"/>
      <c r="G49" s="91"/>
      <c r="H49" s="92"/>
      <c r="I49" s="92"/>
      <c r="J49" s="92"/>
      <c r="K49" s="93"/>
      <c r="L49" s="94"/>
      <c r="M49" s="22"/>
      <c r="N49" s="23"/>
      <c r="O49" s="24"/>
    </row>
    <row r="50" spans="2:15" ht="12.95" customHeight="1">
      <c r="B50" s="90"/>
      <c r="C50" s="90"/>
      <c r="D50" s="90"/>
      <c r="F50" s="90"/>
      <c r="G50" s="91"/>
      <c r="H50" s="92"/>
      <c r="I50" s="92"/>
      <c r="J50" s="92"/>
      <c r="K50" s="93"/>
      <c r="L50" s="94"/>
      <c r="M50" s="22"/>
      <c r="N50" s="23"/>
      <c r="O50" s="24"/>
    </row>
    <row r="51" spans="2:15" ht="12.95" customHeight="1">
      <c r="B51" s="90"/>
      <c r="C51" s="90"/>
      <c r="D51" s="90"/>
      <c r="F51" s="90"/>
      <c r="G51" s="91"/>
      <c r="H51" s="92"/>
      <c r="I51" s="92"/>
      <c r="J51" s="92"/>
      <c r="K51" s="93"/>
      <c r="L51" s="94"/>
      <c r="M51" s="22"/>
      <c r="N51" s="23"/>
      <c r="O51" s="24"/>
    </row>
    <row r="52" spans="2:15" ht="13.5" customHeight="1">
      <c r="B52" s="90"/>
      <c r="C52" s="90"/>
      <c r="D52" s="90"/>
      <c r="F52" s="90"/>
      <c r="G52" s="91"/>
      <c r="H52" s="92"/>
      <c r="I52" s="92"/>
      <c r="J52" s="92"/>
      <c r="K52" s="93"/>
      <c r="L52" s="94"/>
      <c r="M52" s="22"/>
      <c r="N52" s="23"/>
      <c r="O52" s="24"/>
    </row>
    <row r="53" spans="2:15" ht="15">
      <c r="B53" s="90"/>
      <c r="C53" s="90"/>
      <c r="D53" s="90"/>
      <c r="E53" s="93"/>
      <c r="F53" s="90"/>
      <c r="G53" s="91"/>
      <c r="H53" s="92"/>
      <c r="I53" s="92"/>
      <c r="J53" s="92"/>
      <c r="K53" s="93"/>
      <c r="L53" s="94"/>
      <c r="M53" s="22"/>
      <c r="N53" s="23"/>
      <c r="O53" s="24"/>
    </row>
  </sheetData>
  <mergeCells count="4">
    <mergeCell ref="E5:F6"/>
    <mergeCell ref="G5:H6"/>
    <mergeCell ref="I5:J6"/>
    <mergeCell ref="K5:L6"/>
  </mergeCells>
  <phoneticPr fontId="0" type="noConversion"/>
  <pageMargins left="1.4960629921259843" right="0.47244094488188981" top="0.70866141732283472" bottom="0.70866141732283472" header="0.51181102362204722" footer="0.51181102362204722"/>
  <pageSetup paperSize="9" scale="65" orientation="portrait" r:id="rId1"/>
  <headerFooter alignWithMargins="0">
    <oddFooter>&amp;L&amp;Z&amp;F</oddFooter>
  </headerFooter>
  <drawing r:id="rId2"/>
  <legacyDrawing r:id="rId3"/>
  <legacyDrawingHF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
    <pageSetUpPr autoPageBreaks="0"/>
  </sheetPr>
  <dimension ref="A1:Q79"/>
  <sheetViews>
    <sheetView showGridLines="0" zoomScale="75" zoomScaleNormal="75" workbookViewId="0"/>
  </sheetViews>
  <sheetFormatPr defaultRowHeight="12.75"/>
  <cols>
    <col min="1" max="1" width="5.7109375" style="2" customWidth="1"/>
    <col min="2" max="2" width="5.42578125" style="2" customWidth="1"/>
    <col min="3" max="3" width="7.140625" style="2" customWidth="1"/>
    <col min="4" max="4" width="3.7109375" style="2" customWidth="1"/>
    <col min="5" max="16" width="12" style="2" customWidth="1"/>
    <col min="17" max="17" width="9.140625" style="2"/>
    <col min="18" max="18" width="0.42578125" style="2" customWidth="1"/>
    <col min="19" max="16384" width="9.140625" style="2"/>
  </cols>
  <sheetData>
    <row r="1" spans="1:17" ht="25.5">
      <c r="B1" s="33"/>
      <c r="P1" s="105"/>
    </row>
    <row r="3" spans="1:17" s="33" customFormat="1" ht="25.5">
      <c r="A3" s="45"/>
      <c r="B3" s="153" t="str">
        <f>"Befolkningsutveckling inom " &amp;Karta!$C$5&amp;""</f>
        <v>Befolkningsutveckling inom Strömsbro</v>
      </c>
      <c r="C3" s="251"/>
      <c r="D3" s="251"/>
      <c r="E3" s="251"/>
      <c r="F3" s="251"/>
      <c r="G3" s="251"/>
      <c r="H3" s="251"/>
      <c r="I3" s="251"/>
      <c r="J3" s="251"/>
      <c r="K3" s="251"/>
      <c r="L3" s="251"/>
      <c r="M3" s="251"/>
      <c r="N3" s="251"/>
      <c r="O3" s="251"/>
    </row>
    <row r="4" spans="1:17" s="33" customFormat="1" ht="25.5">
      <c r="A4" s="45"/>
      <c r="B4" s="153"/>
      <c r="C4" s="251"/>
      <c r="D4" s="251"/>
      <c r="E4" s="251"/>
      <c r="F4" s="251"/>
      <c r="G4" s="251"/>
      <c r="H4" s="251"/>
      <c r="I4" s="251"/>
      <c r="J4" s="251"/>
      <c r="K4" s="251"/>
      <c r="L4" s="251"/>
      <c r="M4" s="251"/>
      <c r="N4" s="251"/>
      <c r="O4" s="251"/>
    </row>
    <row r="5" spans="1:17" ht="26.25" customHeight="1">
      <c r="B5" s="168"/>
      <c r="C5" s="167"/>
      <c r="D5" s="167"/>
      <c r="E5" s="167"/>
      <c r="F5" s="167"/>
      <c r="G5" s="167"/>
      <c r="H5" s="167"/>
      <c r="I5" s="167"/>
      <c r="J5" s="167"/>
      <c r="K5" s="176"/>
      <c r="L5" s="176"/>
      <c r="M5" s="177"/>
      <c r="N5" s="176"/>
      <c r="O5" s="167" t="s">
        <v>18</v>
      </c>
      <c r="P5" s="178"/>
      <c r="Q5" s="16"/>
    </row>
    <row r="6" spans="1:17" ht="15.75">
      <c r="B6" s="169"/>
      <c r="C6" s="170"/>
      <c r="D6" s="170"/>
      <c r="E6" s="179" t="s">
        <v>99</v>
      </c>
      <c r="F6" s="180"/>
      <c r="G6" s="179" t="s">
        <v>100</v>
      </c>
      <c r="H6" s="180"/>
      <c r="I6" s="179" t="s">
        <v>118</v>
      </c>
      <c r="J6" s="180"/>
      <c r="K6" s="179" t="s">
        <v>117</v>
      </c>
      <c r="L6" s="180"/>
      <c r="M6" s="179" t="s">
        <v>116</v>
      </c>
      <c r="N6" s="181"/>
      <c r="O6" s="179" t="s">
        <v>119</v>
      </c>
      <c r="P6" s="182"/>
      <c r="Q6" s="17"/>
    </row>
    <row r="7" spans="1:17" ht="15.75">
      <c r="B7" s="172" t="s">
        <v>13</v>
      </c>
      <c r="C7" s="173"/>
      <c r="D7" s="173"/>
      <c r="E7" s="170" t="s">
        <v>1</v>
      </c>
      <c r="F7" s="183" t="s">
        <v>5</v>
      </c>
      <c r="G7" s="170" t="s">
        <v>1</v>
      </c>
      <c r="H7" s="183" t="s">
        <v>5</v>
      </c>
      <c r="I7" s="170" t="s">
        <v>1</v>
      </c>
      <c r="J7" s="183" t="s">
        <v>5</v>
      </c>
      <c r="K7" s="181" t="s">
        <v>2</v>
      </c>
      <c r="L7" s="184" t="s">
        <v>5</v>
      </c>
      <c r="M7" s="171" t="s">
        <v>2</v>
      </c>
      <c r="N7" s="184" t="s">
        <v>5</v>
      </c>
      <c r="O7" s="170" t="s">
        <v>1</v>
      </c>
      <c r="P7" s="185" t="s">
        <v>5</v>
      </c>
      <c r="Q7" s="17"/>
    </row>
    <row r="8" spans="1:17" s="3" customFormat="1" ht="24" customHeight="1">
      <c r="B8" s="237" t="s">
        <v>43</v>
      </c>
      <c r="C8" s="221"/>
      <c r="D8" s="240"/>
      <c r="E8" s="343">
        <f t="shared" ref="E8:N8" si="0">SUM(E9:E24)</f>
        <v>4992</v>
      </c>
      <c r="F8" s="346">
        <f t="shared" si="0"/>
        <v>100</v>
      </c>
      <c r="G8" s="343">
        <f t="shared" si="0"/>
        <v>5003</v>
      </c>
      <c r="H8" s="346">
        <f t="shared" si="0"/>
        <v>100</v>
      </c>
      <c r="I8" s="343">
        <f t="shared" si="0"/>
        <v>5019</v>
      </c>
      <c r="J8" s="346">
        <f t="shared" si="0"/>
        <v>99.999999999999972</v>
      </c>
      <c r="K8" s="343">
        <f t="shared" si="0"/>
        <v>5098</v>
      </c>
      <c r="L8" s="346">
        <f t="shared" si="0"/>
        <v>99.999999999999986</v>
      </c>
      <c r="M8" s="343">
        <f t="shared" si="0"/>
        <v>5197</v>
      </c>
      <c r="N8" s="346">
        <f t="shared" si="0"/>
        <v>100.00000000000003</v>
      </c>
      <c r="O8" s="343">
        <f t="shared" ref="O8:O25" si="1">M8-E8</f>
        <v>205</v>
      </c>
      <c r="P8" s="224">
        <f>IF(ISERROR(O8/E8*100),0,O8/E8*100)</f>
        <v>4.1065705128205128</v>
      </c>
      <c r="Q8" s="18"/>
    </row>
    <row r="9" spans="1:17" ht="20.100000000000001" customHeight="1">
      <c r="B9" s="397">
        <v>0</v>
      </c>
      <c r="C9" s="398" t="s">
        <v>14</v>
      </c>
      <c r="D9" s="398">
        <v>4</v>
      </c>
      <c r="E9" s="418">
        <f>SCBData!$B$21</f>
        <v>278</v>
      </c>
      <c r="F9" s="419">
        <f>IF(ISERROR(E9/E$8*100),0,E9/E$8*100)</f>
        <v>5.5689102564102564</v>
      </c>
      <c r="G9" s="418">
        <f>SCBData!$B$22</f>
        <v>266</v>
      </c>
      <c r="H9" s="419">
        <f>IF(ISERROR(G9/G$8*100),0,G9/G$8*100)</f>
        <v>5.3168099140515697</v>
      </c>
      <c r="I9" s="418">
        <f>SCBData!$B$23</f>
        <v>288</v>
      </c>
      <c r="J9" s="419">
        <f>IF(ISERROR(I9/I$8*100),0,I9/I$8*100)</f>
        <v>5.7381948595337722</v>
      </c>
      <c r="K9" s="418">
        <f>SCBData!$B$24</f>
        <v>268</v>
      </c>
      <c r="L9" s="419">
        <f>IF(ISERROR(K9/K$8*100),0,K9/K$8*100)</f>
        <v>5.256963515103962</v>
      </c>
      <c r="M9" s="418">
        <f>SCBData!$B$25</f>
        <v>269</v>
      </c>
      <c r="N9" s="419">
        <f>IF(ISERROR(M9/M$8*100),0,M9/M$8*100)</f>
        <v>5.1760631133346164</v>
      </c>
      <c r="O9" s="418">
        <f t="shared" si="1"/>
        <v>-9</v>
      </c>
      <c r="P9" s="292">
        <f>IF(ISERROR(O9/O$8*100),0,O9/O$8*100)</f>
        <v>-4.3902439024390238</v>
      </c>
      <c r="Q9" s="19"/>
    </row>
    <row r="10" spans="1:17" ht="20.100000000000001" customHeight="1">
      <c r="B10" s="397">
        <v>5</v>
      </c>
      <c r="C10" s="398" t="s">
        <v>14</v>
      </c>
      <c r="D10" s="398">
        <v>9</v>
      </c>
      <c r="E10" s="418">
        <f>SCBData!$C$21</f>
        <v>338</v>
      </c>
      <c r="F10" s="419">
        <f t="shared" ref="F10:H25" si="2">IF(ISERROR(E10/E$8*100),0,E10/E$8*100)</f>
        <v>6.770833333333333</v>
      </c>
      <c r="G10" s="418">
        <f>SCBData!$C$22</f>
        <v>337</v>
      </c>
      <c r="H10" s="419">
        <f t="shared" si="2"/>
        <v>6.7359584249450339</v>
      </c>
      <c r="I10" s="418">
        <f>SCBData!$C$23</f>
        <v>306</v>
      </c>
      <c r="J10" s="419">
        <f t="shared" ref="J10" si="3">IF(ISERROR(I10/I$8*100),0,I10/I$8*100)</f>
        <v>6.0968320382546324</v>
      </c>
      <c r="K10" s="418">
        <f>SCBData!$C$24</f>
        <v>295</v>
      </c>
      <c r="L10" s="419">
        <f t="shared" ref="L10" si="4">IF(ISERROR(K10/K$8*100),0,K10/K$8*100)</f>
        <v>5.7865829737151824</v>
      </c>
      <c r="M10" s="418">
        <f>SCBData!$C$25</f>
        <v>310</v>
      </c>
      <c r="N10" s="419">
        <f t="shared" ref="N10" si="5">IF(ISERROR(M10/M$8*100),0,M10/M$8*100)</f>
        <v>5.9649797960361743</v>
      </c>
      <c r="O10" s="418">
        <f t="shared" si="1"/>
        <v>-28</v>
      </c>
      <c r="P10" s="292">
        <f t="shared" ref="P10" si="6">IF(ISERROR(O10/O$8*100),0,O10/O$8*100)</f>
        <v>-13.658536585365855</v>
      </c>
      <c r="Q10" s="19"/>
    </row>
    <row r="11" spans="1:17" ht="20.100000000000001" customHeight="1">
      <c r="B11" s="397">
        <v>10</v>
      </c>
      <c r="C11" s="398" t="s">
        <v>14</v>
      </c>
      <c r="D11" s="398">
        <v>14</v>
      </c>
      <c r="E11" s="418">
        <f>SCBData!$D$21</f>
        <v>312</v>
      </c>
      <c r="F11" s="419">
        <f t="shared" si="2"/>
        <v>6.25</v>
      </c>
      <c r="G11" s="418">
        <f>SCBData!$D$22</f>
        <v>299</v>
      </c>
      <c r="H11" s="419">
        <f t="shared" si="2"/>
        <v>5.9764141515090952</v>
      </c>
      <c r="I11" s="418">
        <f>SCBData!$D$23</f>
        <v>351</v>
      </c>
      <c r="J11" s="419">
        <f t="shared" ref="J11" si="7">IF(ISERROR(I11/I$8*100),0,I11/I$8*100)</f>
        <v>6.9934249850567838</v>
      </c>
      <c r="K11" s="418">
        <f>SCBData!$D$24</f>
        <v>368</v>
      </c>
      <c r="L11" s="419">
        <f t="shared" ref="L11" si="8">IF(ISERROR(K11/K$8*100),0,K11/K$8*100)</f>
        <v>7.218517065515889</v>
      </c>
      <c r="M11" s="418">
        <f>SCBData!$D$25</f>
        <v>381</v>
      </c>
      <c r="N11" s="419">
        <f t="shared" ref="N11" si="9">IF(ISERROR(M11/M$8*100),0,M11/M$8*100)</f>
        <v>7.3311525880315571</v>
      </c>
      <c r="O11" s="418">
        <f t="shared" si="1"/>
        <v>69</v>
      </c>
      <c r="P11" s="292">
        <f t="shared" ref="P11" si="10">IF(ISERROR(O11/O$8*100),0,O11/O$8*100)</f>
        <v>33.658536585365859</v>
      </c>
      <c r="Q11" s="19"/>
    </row>
    <row r="12" spans="1:17" ht="20.100000000000001" customHeight="1">
      <c r="B12" s="397">
        <v>15</v>
      </c>
      <c r="C12" s="398" t="s">
        <v>14</v>
      </c>
      <c r="D12" s="398">
        <v>19</v>
      </c>
      <c r="E12" s="418">
        <f>SCBData!$E$21</f>
        <v>345</v>
      </c>
      <c r="F12" s="419">
        <f t="shared" si="2"/>
        <v>6.9110576923076925</v>
      </c>
      <c r="G12" s="418">
        <f>SCBData!$E$22</f>
        <v>332</v>
      </c>
      <c r="H12" s="419">
        <f t="shared" si="2"/>
        <v>6.6360183889666207</v>
      </c>
      <c r="I12" s="418">
        <f>SCBData!$E$23</f>
        <v>307</v>
      </c>
      <c r="J12" s="419">
        <f t="shared" ref="J12" si="11">IF(ISERROR(I12/I$8*100),0,I12/I$8*100)</f>
        <v>6.1167563259613473</v>
      </c>
      <c r="K12" s="418">
        <f>SCBData!$E$24</f>
        <v>309</v>
      </c>
      <c r="L12" s="419">
        <f t="shared" ref="L12" si="12">IF(ISERROR(K12/K$8*100),0,K12/K$8*100)</f>
        <v>6.0612004707728522</v>
      </c>
      <c r="M12" s="418">
        <f>SCBData!$E$25</f>
        <v>282</v>
      </c>
      <c r="N12" s="419">
        <f t="shared" ref="N12" si="13">IF(ISERROR(M12/M$8*100),0,M12/M$8*100)</f>
        <v>5.4262074273619394</v>
      </c>
      <c r="O12" s="418">
        <f t="shared" si="1"/>
        <v>-63</v>
      </c>
      <c r="P12" s="292">
        <f t="shared" ref="P12" si="14">IF(ISERROR(O12/O$8*100),0,O12/O$8*100)</f>
        <v>-30.73170731707317</v>
      </c>
      <c r="Q12" s="19"/>
    </row>
    <row r="13" spans="1:17" ht="20.100000000000001" customHeight="1">
      <c r="B13" s="403">
        <v>20</v>
      </c>
      <c r="C13" s="398" t="s">
        <v>14</v>
      </c>
      <c r="D13" s="404">
        <v>24</v>
      </c>
      <c r="E13" s="418">
        <f>SCBData!$F$21</f>
        <v>240</v>
      </c>
      <c r="F13" s="419">
        <f t="shared" si="2"/>
        <v>4.8076923076923084</v>
      </c>
      <c r="G13" s="418">
        <f>SCBData!$F$22</f>
        <v>256</v>
      </c>
      <c r="H13" s="419">
        <f t="shared" si="2"/>
        <v>5.1169298420947431</v>
      </c>
      <c r="I13" s="418">
        <f>SCBData!$F$23</f>
        <v>273</v>
      </c>
      <c r="J13" s="419">
        <f t="shared" ref="J13" si="15">IF(ISERROR(I13/I$8*100),0,I13/I$8*100)</f>
        <v>5.439330543933055</v>
      </c>
      <c r="K13" s="418">
        <f>SCBData!$F$24</f>
        <v>274</v>
      </c>
      <c r="L13" s="419">
        <f t="shared" ref="L13" si="16">IF(ISERROR(K13/K$8*100),0,K13/K$8*100)</f>
        <v>5.3746567281286781</v>
      </c>
      <c r="M13" s="418">
        <f>SCBData!$F$25</f>
        <v>294</v>
      </c>
      <c r="N13" s="419">
        <f t="shared" ref="N13" si="17">IF(ISERROR(M13/M$8*100),0,M13/M$8*100)</f>
        <v>5.6571098710794683</v>
      </c>
      <c r="O13" s="418">
        <f t="shared" si="1"/>
        <v>54</v>
      </c>
      <c r="P13" s="292">
        <f t="shared" ref="P13" si="18">IF(ISERROR(O13/O$8*100),0,O13/O$8*100)</f>
        <v>26.341463414634148</v>
      </c>
      <c r="Q13" s="19"/>
    </row>
    <row r="14" spans="1:17" ht="20.100000000000001" customHeight="1">
      <c r="B14" s="403">
        <v>25</v>
      </c>
      <c r="C14" s="398" t="s">
        <v>14</v>
      </c>
      <c r="D14" s="404">
        <v>29</v>
      </c>
      <c r="E14" s="418">
        <f>SCBData!$G$21</f>
        <v>155</v>
      </c>
      <c r="F14" s="419">
        <f t="shared" si="2"/>
        <v>3.1049679487179489</v>
      </c>
      <c r="G14" s="418">
        <f>SCBData!$G$22</f>
        <v>174</v>
      </c>
      <c r="H14" s="419">
        <f t="shared" si="2"/>
        <v>3.4779132520487708</v>
      </c>
      <c r="I14" s="418">
        <f>SCBData!$G$23</f>
        <v>174</v>
      </c>
      <c r="J14" s="419">
        <f t="shared" ref="J14" si="19">IF(ISERROR(I14/I$8*100),0,I14/I$8*100)</f>
        <v>3.4668260609683208</v>
      </c>
      <c r="K14" s="418">
        <f>SCBData!$G$24</f>
        <v>236</v>
      </c>
      <c r="L14" s="419">
        <f t="shared" ref="L14" si="20">IF(ISERROR(K14/K$8*100),0,K14/K$8*100)</f>
        <v>4.6292663789721455</v>
      </c>
      <c r="M14" s="418">
        <f>SCBData!$G$25</f>
        <v>239</v>
      </c>
      <c r="N14" s="419">
        <f t="shared" ref="N14" si="21">IF(ISERROR(M14/M$8*100),0,M14/M$8*100)</f>
        <v>4.5988070040407925</v>
      </c>
      <c r="O14" s="418">
        <f t="shared" si="1"/>
        <v>84</v>
      </c>
      <c r="P14" s="292">
        <f t="shared" ref="P14" si="22">IF(ISERROR(O14/O$8*100),0,O14/O$8*100)</f>
        <v>40.975609756097562</v>
      </c>
      <c r="Q14" s="19"/>
    </row>
    <row r="15" spans="1:17" ht="20.100000000000001" customHeight="1">
      <c r="B15" s="403">
        <v>30</v>
      </c>
      <c r="C15" s="398" t="s">
        <v>14</v>
      </c>
      <c r="D15" s="404">
        <v>34</v>
      </c>
      <c r="E15" s="418">
        <f>SCBData!$H$21</f>
        <v>216</v>
      </c>
      <c r="F15" s="419">
        <f t="shared" si="2"/>
        <v>4.3269230769230766</v>
      </c>
      <c r="G15" s="418">
        <f>SCBData!$H$22</f>
        <v>229</v>
      </c>
      <c r="H15" s="419">
        <f t="shared" si="2"/>
        <v>4.5772536478113137</v>
      </c>
      <c r="I15" s="418">
        <f>SCBData!$H$23</f>
        <v>220</v>
      </c>
      <c r="J15" s="419">
        <f t="shared" ref="J15" si="23">IF(ISERROR(I15/I$8*100),0,I15/I$8*100)</f>
        <v>4.3833432954771867</v>
      </c>
      <c r="K15" s="418">
        <f>SCBData!$H$24</f>
        <v>222</v>
      </c>
      <c r="L15" s="419">
        <f t="shared" ref="L15" si="24">IF(ISERROR(K15/K$8*100),0,K15/K$8*100)</f>
        <v>4.3546488819144757</v>
      </c>
      <c r="M15" s="418">
        <f>SCBData!$H$25</f>
        <v>230</v>
      </c>
      <c r="N15" s="419">
        <f t="shared" ref="N15" si="25">IF(ISERROR(M15/M$8*100),0,M15/M$8*100)</f>
        <v>4.4256301712526458</v>
      </c>
      <c r="O15" s="418">
        <f t="shared" si="1"/>
        <v>14</v>
      </c>
      <c r="P15" s="292">
        <f t="shared" ref="P15" si="26">IF(ISERROR(O15/O$8*100),0,O15/O$8*100)</f>
        <v>6.8292682926829276</v>
      </c>
      <c r="Q15" s="19"/>
    </row>
    <row r="16" spans="1:17" ht="20.100000000000001" customHeight="1">
      <c r="B16" s="403">
        <v>35</v>
      </c>
      <c r="C16" s="398" t="s">
        <v>14</v>
      </c>
      <c r="D16" s="404">
        <v>39</v>
      </c>
      <c r="E16" s="418">
        <f>SCBData!$I$21</f>
        <v>341</v>
      </c>
      <c r="F16" s="419">
        <f t="shared" si="2"/>
        <v>6.8309294871794863</v>
      </c>
      <c r="G16" s="418">
        <f>SCBData!$I$22</f>
        <v>302</v>
      </c>
      <c r="H16" s="419">
        <f t="shared" si="2"/>
        <v>6.0363781730961419</v>
      </c>
      <c r="I16" s="418">
        <f>SCBData!$I$23</f>
        <v>302</v>
      </c>
      <c r="J16" s="419">
        <f t="shared" ref="J16" si="27">IF(ISERROR(I16/I$8*100),0,I16/I$8*100)</f>
        <v>6.0171348874277744</v>
      </c>
      <c r="K16" s="418">
        <f>SCBData!$I$24</f>
        <v>296</v>
      </c>
      <c r="L16" s="419">
        <f t="shared" ref="L16" si="28">IF(ISERROR(K16/K$8*100),0,K16/K$8*100)</f>
        <v>5.8061985092193016</v>
      </c>
      <c r="M16" s="418">
        <f>SCBData!$I$25</f>
        <v>288</v>
      </c>
      <c r="N16" s="419">
        <f t="shared" ref="N16" si="29">IF(ISERROR(M16/M$8*100),0,M16/M$8*100)</f>
        <v>5.5416586492207038</v>
      </c>
      <c r="O16" s="418">
        <f t="shared" si="1"/>
        <v>-53</v>
      </c>
      <c r="P16" s="292">
        <f t="shared" ref="P16" si="30">IF(ISERROR(O16/O$8*100),0,O16/O$8*100)</f>
        <v>-25.853658536585368</v>
      </c>
      <c r="Q16" s="19"/>
    </row>
    <row r="17" spans="2:17" ht="20.100000000000001" customHeight="1">
      <c r="B17" s="403">
        <v>40</v>
      </c>
      <c r="C17" s="398" t="s">
        <v>14</v>
      </c>
      <c r="D17" s="404">
        <v>44</v>
      </c>
      <c r="E17" s="418">
        <f>SCBData!$J$21</f>
        <v>415</v>
      </c>
      <c r="F17" s="419">
        <f t="shared" si="2"/>
        <v>8.313301282051281</v>
      </c>
      <c r="G17" s="418">
        <f>SCBData!$J$22</f>
        <v>411</v>
      </c>
      <c r="H17" s="419">
        <f t="shared" si="2"/>
        <v>8.2150709574255458</v>
      </c>
      <c r="I17" s="418">
        <f>SCBData!$J$23</f>
        <v>413</v>
      </c>
      <c r="J17" s="419">
        <f t="shared" ref="J17" si="31">IF(ISERROR(I17/I$8*100),0,I17/I$8*100)</f>
        <v>8.2287308228730822</v>
      </c>
      <c r="K17" s="418">
        <f>SCBData!$J$24</f>
        <v>404</v>
      </c>
      <c r="L17" s="419">
        <f t="shared" ref="L17" si="32">IF(ISERROR(K17/K$8*100),0,K17/K$8*100)</f>
        <v>7.9246763436641814</v>
      </c>
      <c r="M17" s="418">
        <f>SCBData!$J$25</f>
        <v>424</v>
      </c>
      <c r="N17" s="419">
        <f t="shared" ref="N17" si="33">IF(ISERROR(M17/M$8*100),0,M17/M$8*100)</f>
        <v>8.1585530113527032</v>
      </c>
      <c r="O17" s="418">
        <f t="shared" si="1"/>
        <v>9</v>
      </c>
      <c r="P17" s="292">
        <f t="shared" ref="P17" si="34">IF(ISERROR(O17/O$8*100),0,O17/O$8*100)</f>
        <v>4.3902439024390238</v>
      </c>
      <c r="Q17" s="19"/>
    </row>
    <row r="18" spans="2:17" ht="20.100000000000001" customHeight="1">
      <c r="B18" s="403">
        <v>45</v>
      </c>
      <c r="C18" s="398" t="s">
        <v>14</v>
      </c>
      <c r="D18" s="404">
        <v>49</v>
      </c>
      <c r="E18" s="418">
        <f>SCBData!$K$21</f>
        <v>406</v>
      </c>
      <c r="F18" s="419">
        <f t="shared" si="2"/>
        <v>8.1330128205128212</v>
      </c>
      <c r="G18" s="418">
        <f>SCBData!$K$22</f>
        <v>428</v>
      </c>
      <c r="H18" s="419">
        <f t="shared" si="2"/>
        <v>8.5548670797521496</v>
      </c>
      <c r="I18" s="418">
        <f>SCBData!$K$23</f>
        <v>422</v>
      </c>
      <c r="J18" s="419">
        <f t="shared" ref="J18" si="35">IF(ISERROR(I18/I$8*100),0,I18/I$8*100)</f>
        <v>8.4080494122335114</v>
      </c>
      <c r="K18" s="418">
        <f>SCBData!$K$24</f>
        <v>399</v>
      </c>
      <c r="L18" s="419">
        <f t="shared" ref="L18" si="36">IF(ISERROR(K18/K$8*100),0,K18/K$8*100)</f>
        <v>7.8265986661435862</v>
      </c>
      <c r="M18" s="418">
        <f>SCBData!$K$25</f>
        <v>404</v>
      </c>
      <c r="N18" s="419">
        <f t="shared" ref="N18" si="37">IF(ISERROR(M18/M$8*100),0,M18/M$8*100)</f>
        <v>7.7737156051568208</v>
      </c>
      <c r="O18" s="418">
        <f t="shared" si="1"/>
        <v>-2</v>
      </c>
      <c r="P18" s="292">
        <f t="shared" ref="P18" si="38">IF(ISERROR(O18/O$8*100),0,O18/O$8*100)</f>
        <v>-0.97560975609756095</v>
      </c>
      <c r="Q18" s="19"/>
    </row>
    <row r="19" spans="2:17" ht="20.100000000000001" customHeight="1">
      <c r="B19" s="403">
        <v>50</v>
      </c>
      <c r="C19" s="398" t="s">
        <v>14</v>
      </c>
      <c r="D19" s="404">
        <v>54</v>
      </c>
      <c r="E19" s="418">
        <f>SCBData!$L$21</f>
        <v>292</v>
      </c>
      <c r="F19" s="419">
        <f t="shared" si="2"/>
        <v>5.8493589743589745</v>
      </c>
      <c r="G19" s="418">
        <f>SCBData!$L$22</f>
        <v>315</v>
      </c>
      <c r="H19" s="419">
        <f t="shared" si="2"/>
        <v>6.2962222666400152</v>
      </c>
      <c r="I19" s="418">
        <f>SCBData!$L$23</f>
        <v>326</v>
      </c>
      <c r="J19" s="419">
        <f t="shared" ref="J19" si="39">IF(ISERROR(I19/I$8*100),0,I19/I$8*100)</f>
        <v>6.4953177923889216</v>
      </c>
      <c r="K19" s="418">
        <f>SCBData!$L$24</f>
        <v>362</v>
      </c>
      <c r="L19" s="419">
        <f t="shared" ref="L19" si="40">IF(ISERROR(K19/K$8*100),0,K19/K$8*100)</f>
        <v>7.1008238524911729</v>
      </c>
      <c r="M19" s="418">
        <f>SCBData!$L$25</f>
        <v>392</v>
      </c>
      <c r="N19" s="419">
        <f t="shared" ref="N19" si="41">IF(ISERROR(M19/M$8*100),0,M19/M$8*100)</f>
        <v>7.5428131614392919</v>
      </c>
      <c r="O19" s="418">
        <f t="shared" si="1"/>
        <v>100</v>
      </c>
      <c r="P19" s="292">
        <f t="shared" ref="P19" si="42">IF(ISERROR(O19/O$8*100),0,O19/O$8*100)</f>
        <v>48.780487804878049</v>
      </c>
      <c r="Q19" s="19"/>
    </row>
    <row r="20" spans="2:17" ht="20.100000000000001" customHeight="1">
      <c r="B20" s="403">
        <v>55</v>
      </c>
      <c r="C20" s="398" t="s">
        <v>14</v>
      </c>
      <c r="D20" s="404">
        <v>59</v>
      </c>
      <c r="E20" s="418">
        <f>SCBData!$M$21</f>
        <v>258</v>
      </c>
      <c r="F20" s="419">
        <f t="shared" si="2"/>
        <v>5.1682692307692308</v>
      </c>
      <c r="G20" s="418">
        <f>SCBData!$M$22</f>
        <v>266</v>
      </c>
      <c r="H20" s="419">
        <f t="shared" si="2"/>
        <v>5.3168099140515697</v>
      </c>
      <c r="I20" s="418">
        <f>SCBData!$M$23</f>
        <v>269</v>
      </c>
      <c r="J20" s="419">
        <f t="shared" ref="J20" si="43">IF(ISERROR(I20/I$8*100),0,I20/I$8*100)</f>
        <v>5.359633393106197</v>
      </c>
      <c r="K20" s="418">
        <f>SCBData!$M$24</f>
        <v>269</v>
      </c>
      <c r="L20" s="419">
        <f t="shared" ref="L20" si="44">IF(ISERROR(K20/K$8*100),0,K20/K$8*100)</f>
        <v>5.2765790506080812</v>
      </c>
      <c r="M20" s="418">
        <f>SCBData!$M$25</f>
        <v>269</v>
      </c>
      <c r="N20" s="419">
        <f t="shared" ref="N20" si="45">IF(ISERROR(M20/M$8*100),0,M20/M$8*100)</f>
        <v>5.1760631133346164</v>
      </c>
      <c r="O20" s="418">
        <f t="shared" si="1"/>
        <v>11</v>
      </c>
      <c r="P20" s="292">
        <f t="shared" ref="P20" si="46">IF(ISERROR(O20/O$8*100),0,O20/O$8*100)</f>
        <v>5.3658536585365857</v>
      </c>
      <c r="Q20" s="19"/>
    </row>
    <row r="21" spans="2:17" ht="20.100000000000001" customHeight="1">
      <c r="B21" s="403">
        <v>60</v>
      </c>
      <c r="C21" s="398" t="s">
        <v>14</v>
      </c>
      <c r="D21" s="404">
        <v>64</v>
      </c>
      <c r="E21" s="418">
        <f>SCBData!$N$21</f>
        <v>274</v>
      </c>
      <c r="F21" s="419">
        <f t="shared" si="2"/>
        <v>5.4887820512820511</v>
      </c>
      <c r="G21" s="418">
        <f>SCBData!$N$22</f>
        <v>264</v>
      </c>
      <c r="H21" s="419">
        <f t="shared" si="2"/>
        <v>5.276833899660204</v>
      </c>
      <c r="I21" s="418">
        <f>SCBData!$N$23</f>
        <v>264</v>
      </c>
      <c r="J21" s="419">
        <f t="shared" ref="J21" si="47">IF(ISERROR(I21/I$8*100),0,I21/I$8*100)</f>
        <v>5.260011954572624</v>
      </c>
      <c r="K21" s="418">
        <f>SCBData!$N$24</f>
        <v>263</v>
      </c>
      <c r="L21" s="419">
        <f t="shared" ref="L21" si="48">IF(ISERROR(K21/K$8*100),0,K21/K$8*100)</f>
        <v>5.1588858375833659</v>
      </c>
      <c r="M21" s="418">
        <f>SCBData!$N$25</f>
        <v>265</v>
      </c>
      <c r="N21" s="419">
        <f t="shared" ref="N21" si="49">IF(ISERROR(M21/M$8*100),0,M21/M$8*100)</f>
        <v>5.0990956320954401</v>
      </c>
      <c r="O21" s="418">
        <f t="shared" si="1"/>
        <v>-9</v>
      </c>
      <c r="P21" s="292">
        <f t="shared" ref="P21" si="50">IF(ISERROR(O21/O$8*100),0,O21/O$8*100)</f>
        <v>-4.3902439024390238</v>
      </c>
      <c r="Q21" s="19"/>
    </row>
    <row r="22" spans="2:17" ht="20.100000000000001" customHeight="1">
      <c r="B22" s="403">
        <v>65</v>
      </c>
      <c r="C22" s="398" t="s">
        <v>14</v>
      </c>
      <c r="D22" s="404">
        <v>69</v>
      </c>
      <c r="E22" s="418">
        <f>SCBData!$O$21</f>
        <v>321</v>
      </c>
      <c r="F22" s="419">
        <f t="shared" si="2"/>
        <v>6.4302884615384608</v>
      </c>
      <c r="G22" s="418">
        <f>SCBData!$O$22</f>
        <v>322</v>
      </c>
      <c r="H22" s="419">
        <f t="shared" si="2"/>
        <v>6.4361383170097941</v>
      </c>
      <c r="I22" s="418">
        <f>SCBData!$O$23</f>
        <v>300</v>
      </c>
      <c r="J22" s="419">
        <f t="shared" ref="J22" si="51">IF(ISERROR(I22/I$8*100),0,I22/I$8*100)</f>
        <v>5.9772863120143453</v>
      </c>
      <c r="K22" s="418">
        <f>SCBData!$O$24</f>
        <v>292</v>
      </c>
      <c r="L22" s="419">
        <f t="shared" ref="L22" si="52">IF(ISERROR(K22/K$8*100),0,K22/K$8*100)</f>
        <v>5.7277363672028248</v>
      </c>
      <c r="M22" s="418">
        <f>SCBData!$O$25</f>
        <v>276</v>
      </c>
      <c r="N22" s="419">
        <f t="shared" ref="N22" si="53">IF(ISERROR(M22/M$8*100),0,M22/M$8*100)</f>
        <v>5.310756205503175</v>
      </c>
      <c r="O22" s="418">
        <f t="shared" si="1"/>
        <v>-45</v>
      </c>
      <c r="P22" s="292">
        <f t="shared" ref="P22" si="54">IF(ISERROR(O22/O$8*100),0,O22/O$8*100)</f>
        <v>-21.951219512195124</v>
      </c>
      <c r="Q22" s="19"/>
    </row>
    <row r="23" spans="2:17" ht="20.100000000000001" customHeight="1">
      <c r="B23" s="403">
        <v>70</v>
      </c>
      <c r="C23" s="398" t="s">
        <v>14</v>
      </c>
      <c r="D23" s="404">
        <v>74</v>
      </c>
      <c r="E23" s="418">
        <f>SCBData!$P$21</f>
        <v>239</v>
      </c>
      <c r="F23" s="419">
        <f t="shared" si="2"/>
        <v>4.7876602564102564</v>
      </c>
      <c r="G23" s="418">
        <f>SCBData!$P$22</f>
        <v>246</v>
      </c>
      <c r="H23" s="419">
        <f t="shared" si="2"/>
        <v>4.9170497701379174</v>
      </c>
      <c r="I23" s="418">
        <f>SCBData!$P$23</f>
        <v>269</v>
      </c>
      <c r="J23" s="419">
        <f t="shared" ref="J23" si="55">IF(ISERROR(I23/I$8*100),0,I23/I$8*100)</f>
        <v>5.359633393106197</v>
      </c>
      <c r="K23" s="418">
        <f>SCBData!$P$24</f>
        <v>289</v>
      </c>
      <c r="L23" s="419">
        <f t="shared" ref="L23" si="56">IF(ISERROR(K23/K$8*100),0,K23/K$8*100)</f>
        <v>5.6688897606904671</v>
      </c>
      <c r="M23" s="418">
        <f>SCBData!$P$25</f>
        <v>304</v>
      </c>
      <c r="N23" s="419">
        <f t="shared" ref="N23" si="57">IF(ISERROR(M23/M$8*100),0,M23/M$8*100)</f>
        <v>5.8495285741774099</v>
      </c>
      <c r="O23" s="418">
        <f t="shared" si="1"/>
        <v>65</v>
      </c>
      <c r="P23" s="292">
        <f t="shared" ref="P23" si="58">IF(ISERROR(O23/O$8*100),0,O23/O$8*100)</f>
        <v>31.707317073170731</v>
      </c>
      <c r="Q23" s="19"/>
    </row>
    <row r="24" spans="2:17" ht="20.100000000000001" customHeight="1">
      <c r="B24" s="403">
        <v>75</v>
      </c>
      <c r="C24" s="404" t="s">
        <v>14</v>
      </c>
      <c r="D24" s="404"/>
      <c r="E24" s="418">
        <f>SCBData!$Q$21</f>
        <v>562</v>
      </c>
      <c r="F24" s="419">
        <f t="shared" si="2"/>
        <v>11.258012820512821</v>
      </c>
      <c r="G24" s="418">
        <f>SCBData!$Q$22</f>
        <v>556</v>
      </c>
      <c r="H24" s="419">
        <f t="shared" si="2"/>
        <v>11.11333200079952</v>
      </c>
      <c r="I24" s="418">
        <f>SCBData!$Q$23</f>
        <v>535</v>
      </c>
      <c r="J24" s="419">
        <f t="shared" ref="J24" si="59">IF(ISERROR(I24/I$8*100),0,I24/I$8*100)</f>
        <v>10.659493923092249</v>
      </c>
      <c r="K24" s="418">
        <f>SCBData!$Q$24</f>
        <v>552</v>
      </c>
      <c r="L24" s="419">
        <f t="shared" ref="L24" si="60">IF(ISERROR(K24/K$8*100),0,K24/K$8*100)</f>
        <v>10.827775598273833</v>
      </c>
      <c r="M24" s="418">
        <f>SCBData!$Q$25</f>
        <v>570</v>
      </c>
      <c r="N24" s="419">
        <f t="shared" ref="N24" si="61">IF(ISERROR(M24/M$8*100),0,M24/M$8*100)</f>
        <v>10.967866076582645</v>
      </c>
      <c r="O24" s="418">
        <f t="shared" si="1"/>
        <v>8</v>
      </c>
      <c r="P24" s="292">
        <f t="shared" ref="P24" si="62">IF(ISERROR(O24/O$8*100),0,O24/O$8*100)</f>
        <v>3.9024390243902438</v>
      </c>
      <c r="Q24" s="19"/>
    </row>
    <row r="25" spans="2:17" ht="20.100000000000001" customHeight="1">
      <c r="B25" s="505" t="s">
        <v>15</v>
      </c>
      <c r="C25" s="506"/>
      <c r="D25" s="506"/>
      <c r="E25" s="418">
        <f>SCBData!$R$21</f>
        <v>1122</v>
      </c>
      <c r="F25" s="419">
        <f t="shared" si="2"/>
        <v>22.47596153846154</v>
      </c>
      <c r="G25" s="418">
        <f>SCBData!$R$22</f>
        <v>1124</v>
      </c>
      <c r="H25" s="419">
        <f t="shared" si="2"/>
        <v>22.466520087947231</v>
      </c>
      <c r="I25" s="418">
        <f>SCBData!$R$23</f>
        <v>1104</v>
      </c>
      <c r="J25" s="419">
        <f t="shared" ref="J25" si="63">IF(ISERROR(I25/I$8*100),0,I25/I$8*100)</f>
        <v>21.996413628212792</v>
      </c>
      <c r="K25" s="418">
        <f>SCBData!$R$24</f>
        <v>1133</v>
      </c>
      <c r="L25" s="419">
        <f t="shared" ref="L25" si="64">IF(ISERROR(K25/K$8*100),0,K25/K$8*100)</f>
        <v>22.224401726167127</v>
      </c>
      <c r="M25" s="418">
        <f>SCBData!$R$25</f>
        <v>1150</v>
      </c>
      <c r="N25" s="419">
        <f t="shared" ref="N25" si="65">IF(ISERROR(M25/M$8*100),0,M25/M$8*100)</f>
        <v>22.128150856263229</v>
      </c>
      <c r="O25" s="418">
        <f t="shared" si="1"/>
        <v>28</v>
      </c>
      <c r="P25" s="292">
        <f t="shared" ref="P25" si="66">IF(ISERROR(O25/O$8*100),0,O25/O$8*100)</f>
        <v>13.658536585365855</v>
      </c>
      <c r="Q25" s="20"/>
    </row>
    <row r="26" spans="2:17" ht="20.100000000000001" customHeight="1">
      <c r="B26" s="503" t="s">
        <v>16</v>
      </c>
      <c r="C26" s="504"/>
      <c r="D26" s="504"/>
      <c r="E26" s="420">
        <f>SCBData!$S$21</f>
        <v>41.237288135593218</v>
      </c>
      <c r="F26" s="421"/>
      <c r="G26" s="420">
        <f>SCBData!$S$22</f>
        <v>41.35</v>
      </c>
      <c r="H26" s="421"/>
      <c r="I26" s="420">
        <f>SCBData!$S$23</f>
        <v>41.9</v>
      </c>
      <c r="J26" s="421"/>
      <c r="K26" s="420">
        <f>SCBData!$S$24</f>
        <v>42.466666666666669</v>
      </c>
      <c r="L26" s="422"/>
      <c r="M26" s="420">
        <f>SCBData!$S$25</f>
        <v>42</v>
      </c>
      <c r="N26" s="422"/>
      <c r="O26" s="420">
        <f>IF(ISERROR(M26-E26),"",M26-E26)</f>
        <v>0.76271186440678207</v>
      </c>
      <c r="P26" s="423"/>
      <c r="Q26" s="21"/>
    </row>
    <row r="27" spans="2:17" ht="20.100000000000001" customHeight="1">
      <c r="B27" s="90"/>
      <c r="C27" s="90"/>
      <c r="D27" s="90"/>
      <c r="E27" s="93"/>
      <c r="F27" s="91"/>
      <c r="G27" s="93"/>
      <c r="H27" s="91"/>
      <c r="I27" s="93"/>
      <c r="J27" s="91"/>
      <c r="K27" s="93"/>
      <c r="L27" s="94"/>
      <c r="M27" s="93"/>
      <c r="N27" s="94"/>
      <c r="O27" s="391"/>
      <c r="P27" s="392"/>
      <c r="Q27" s="21"/>
    </row>
    <row r="28" spans="2:17" ht="20.100000000000001" customHeight="1"/>
    <row r="29" spans="2:17" s="33" customFormat="1" ht="25.5" customHeight="1">
      <c r="B29" s="155" t="str">
        <f>"Befolkningsutveckling i " &amp;Karta!$D$7&amp;""</f>
        <v>Befolkningsutveckling i Gävle</v>
      </c>
    </row>
    <row r="30" spans="2:17" s="33" customFormat="1" ht="25.5" customHeight="1">
      <c r="B30" s="155"/>
    </row>
    <row r="31" spans="2:17" ht="15.75">
      <c r="B31" s="168"/>
      <c r="C31" s="167"/>
      <c r="D31" s="167"/>
      <c r="E31" s="167"/>
      <c r="F31" s="167"/>
      <c r="G31" s="167"/>
      <c r="H31" s="167"/>
      <c r="I31" s="167"/>
      <c r="J31" s="167"/>
      <c r="K31" s="176"/>
      <c r="L31" s="176"/>
      <c r="M31" s="177"/>
      <c r="N31" s="176"/>
      <c r="O31" s="167" t="s">
        <v>18</v>
      </c>
      <c r="P31" s="178"/>
      <c r="Q31" s="16"/>
    </row>
    <row r="32" spans="2:17" ht="15.75">
      <c r="B32" s="169"/>
      <c r="C32" s="170"/>
      <c r="D32" s="170"/>
      <c r="E32" s="179" t="s">
        <v>99</v>
      </c>
      <c r="F32" s="180"/>
      <c r="G32" s="179" t="s">
        <v>100</v>
      </c>
      <c r="H32" s="180"/>
      <c r="I32" s="179" t="s">
        <v>118</v>
      </c>
      <c r="J32" s="180"/>
      <c r="K32" s="179" t="s">
        <v>117</v>
      </c>
      <c r="L32" s="180"/>
      <c r="M32" s="179" t="s">
        <v>116</v>
      </c>
      <c r="N32" s="181"/>
      <c r="O32" s="179" t="s">
        <v>119</v>
      </c>
      <c r="P32" s="182"/>
      <c r="Q32" s="17"/>
    </row>
    <row r="33" spans="2:17" ht="15.75">
      <c r="B33" s="172" t="s">
        <v>13</v>
      </c>
      <c r="C33" s="173"/>
      <c r="D33" s="173"/>
      <c r="E33" s="170" t="s">
        <v>1</v>
      </c>
      <c r="F33" s="183" t="s">
        <v>5</v>
      </c>
      <c r="G33" s="170" t="s">
        <v>1</v>
      </c>
      <c r="H33" s="183" t="s">
        <v>5</v>
      </c>
      <c r="I33" s="170" t="s">
        <v>1</v>
      </c>
      <c r="J33" s="183" t="s">
        <v>5</v>
      </c>
      <c r="K33" s="181" t="s">
        <v>2</v>
      </c>
      <c r="L33" s="184" t="s">
        <v>5</v>
      </c>
      <c r="M33" s="171" t="s">
        <v>2</v>
      </c>
      <c r="N33" s="184" t="s">
        <v>5</v>
      </c>
      <c r="O33" s="170" t="s">
        <v>1</v>
      </c>
      <c r="P33" s="185" t="s">
        <v>5</v>
      </c>
      <c r="Q33" s="17"/>
    </row>
    <row r="34" spans="2:17" ht="24" customHeight="1">
      <c r="B34" s="238" t="s">
        <v>0</v>
      </c>
      <c r="C34" s="344"/>
      <c r="D34" s="347"/>
      <c r="E34" s="343">
        <f t="shared" ref="E34:N34" si="67">SUM(E35:E50)</f>
        <v>95428</v>
      </c>
      <c r="F34" s="348">
        <f t="shared" si="67"/>
        <v>100.00000000000001</v>
      </c>
      <c r="G34" s="349">
        <f t="shared" si="67"/>
        <v>96170</v>
      </c>
      <c r="H34" s="348">
        <f t="shared" si="67"/>
        <v>99.999999999999986</v>
      </c>
      <c r="I34" s="349">
        <f t="shared" si="67"/>
        <v>97236</v>
      </c>
      <c r="J34" s="348">
        <f t="shared" si="67"/>
        <v>100</v>
      </c>
      <c r="K34" s="349">
        <f t="shared" si="67"/>
        <v>98314</v>
      </c>
      <c r="L34" s="348">
        <f t="shared" si="67"/>
        <v>100</v>
      </c>
      <c r="M34" s="349">
        <f t="shared" si="67"/>
        <v>98877</v>
      </c>
      <c r="N34" s="348">
        <f t="shared" si="67"/>
        <v>99.999999999999986</v>
      </c>
      <c r="O34" s="349">
        <f>M34-E34</f>
        <v>3449</v>
      </c>
      <c r="P34" s="345">
        <f>IF(ISERROR(O34/E34*100),0,O34/E34*100)</f>
        <v>3.6142431990610722</v>
      </c>
      <c r="Q34" s="18"/>
    </row>
    <row r="35" spans="2:17" ht="20.100000000000001" customHeight="1">
      <c r="B35" s="397">
        <v>0</v>
      </c>
      <c r="C35" s="398" t="s">
        <v>14</v>
      </c>
      <c r="D35" s="398">
        <v>4</v>
      </c>
      <c r="E35" s="418">
        <f>SCBData!$B$29</f>
        <v>5415</v>
      </c>
      <c r="F35" s="419">
        <f>IF(ISERROR(E35/E$34*100),0,E35/E$34*100)</f>
        <v>5.6744351762585401</v>
      </c>
      <c r="G35" s="418">
        <f>SCBData!$B$30</f>
        <v>5566</v>
      </c>
      <c r="H35" s="419">
        <f>IF(ISERROR(G35/G$34*100),0,G35/G$34*100)</f>
        <v>5.787667671831132</v>
      </c>
      <c r="I35" s="418">
        <f>SCBData!$B$31</f>
        <v>5641</v>
      </c>
      <c r="J35" s="419">
        <f>IF(ISERROR(I35/I$34*100),0,I35/I$34*100)</f>
        <v>5.8013492944999792</v>
      </c>
      <c r="K35" s="418">
        <f>SCBData!$B$32</f>
        <v>5692</v>
      </c>
      <c r="L35" s="419">
        <f>IF(ISERROR(K35/K$34*100),0,K35/K$34*100)</f>
        <v>5.7896128730394452</v>
      </c>
      <c r="M35" s="418">
        <f>SCBData!$B$33</f>
        <v>5720</v>
      </c>
      <c r="N35" s="419">
        <f>IF(ISERROR(M35/M$34*100),0,M35/M$34*100)</f>
        <v>5.7849651587325672</v>
      </c>
      <c r="O35" s="418">
        <f t="shared" ref="O35:O51" si="68">M35-E35</f>
        <v>305</v>
      </c>
      <c r="P35" s="292">
        <f>IF(ISERROR(O35/O$34*100),0,O35/O$34*100)</f>
        <v>8.843142939982604</v>
      </c>
      <c r="Q35" s="19"/>
    </row>
    <row r="36" spans="2:17" ht="20.100000000000001" customHeight="1">
      <c r="B36" s="397">
        <v>5</v>
      </c>
      <c r="C36" s="398" t="s">
        <v>14</v>
      </c>
      <c r="D36" s="398">
        <v>9</v>
      </c>
      <c r="E36" s="418">
        <f>SCBData!$C$29</f>
        <v>5113</v>
      </c>
      <c r="F36" s="419">
        <f t="shared" ref="F36:P51" si="69">IF(ISERROR(E36/E$34*100),0,E36/E$34*100)</f>
        <v>5.3579662153665595</v>
      </c>
      <c r="G36" s="418">
        <f>SCBData!$C$30</f>
        <v>5257</v>
      </c>
      <c r="H36" s="419">
        <f t="shared" si="69"/>
        <v>5.4663616512425914</v>
      </c>
      <c r="I36" s="418">
        <f>SCBData!$C$31</f>
        <v>5396</v>
      </c>
      <c r="J36" s="419">
        <f t="shared" ref="J36" si="70">IF(ISERROR(I36/I$34*100),0,I36/I$34*100)</f>
        <v>5.5493850014397959</v>
      </c>
      <c r="K36" s="418">
        <f>SCBData!$C$32</f>
        <v>5600</v>
      </c>
      <c r="L36" s="419">
        <f t="shared" ref="L36" si="71">IF(ISERROR(K36/K$34*100),0,K36/K$34*100)</f>
        <v>5.6960351526740851</v>
      </c>
      <c r="M36" s="418">
        <f>SCBData!$C$33</f>
        <v>5749</v>
      </c>
      <c r="N36" s="419">
        <f t="shared" ref="N36" si="72">IF(ISERROR(M36/M$34*100),0,M36/M$34*100)</f>
        <v>5.8142945275443223</v>
      </c>
      <c r="O36" s="418">
        <f t="shared" si="68"/>
        <v>636</v>
      </c>
      <c r="P36" s="292">
        <f t="shared" ref="P36" si="73">IF(ISERROR(O36/O$34*100),0,O36/O$34*100)</f>
        <v>18.440127573209626</v>
      </c>
      <c r="Q36" s="19"/>
    </row>
    <row r="37" spans="2:17" ht="20.100000000000001" customHeight="1">
      <c r="B37" s="397">
        <v>10</v>
      </c>
      <c r="C37" s="398" t="s">
        <v>14</v>
      </c>
      <c r="D37" s="398">
        <v>14</v>
      </c>
      <c r="E37" s="418">
        <f>SCBData!$D$29</f>
        <v>4731</v>
      </c>
      <c r="F37" s="419">
        <f t="shared" si="69"/>
        <v>4.9576644171521984</v>
      </c>
      <c r="G37" s="418">
        <f>SCBData!$D$30</f>
        <v>4843</v>
      </c>
      <c r="H37" s="419">
        <f t="shared" si="69"/>
        <v>5.0358739731725066</v>
      </c>
      <c r="I37" s="418">
        <f>SCBData!$D$31</f>
        <v>5050</v>
      </c>
      <c r="J37" s="419">
        <f t="shared" ref="J37" si="74">IF(ISERROR(I37/I$34*100),0,I37/I$34*100)</f>
        <v>5.1935497140976592</v>
      </c>
      <c r="K37" s="418">
        <f>SCBData!$D$32</f>
        <v>5369</v>
      </c>
      <c r="L37" s="419">
        <f t="shared" ref="L37" si="75">IF(ISERROR(K37/K$34*100),0,K37/K$34*100)</f>
        <v>5.4610737026262788</v>
      </c>
      <c r="M37" s="418">
        <f>SCBData!$D$33</f>
        <v>5473</v>
      </c>
      <c r="N37" s="419">
        <f t="shared" ref="N37" si="76">IF(ISERROR(M37/M$34*100),0,M37/M$34*100)</f>
        <v>5.5351598450600239</v>
      </c>
      <c r="O37" s="418">
        <f t="shared" si="68"/>
        <v>742</v>
      </c>
      <c r="P37" s="292">
        <f t="shared" ref="P37" si="77">IF(ISERROR(O37/O$34*100),0,O37/O$34*100)</f>
        <v>21.513482168744563</v>
      </c>
      <c r="Q37" s="19"/>
    </row>
    <row r="38" spans="2:17" ht="20.100000000000001" customHeight="1">
      <c r="B38" s="397">
        <v>15</v>
      </c>
      <c r="C38" s="398" t="s">
        <v>14</v>
      </c>
      <c r="D38" s="398">
        <v>19</v>
      </c>
      <c r="E38" s="418">
        <f>SCBData!$E$29</f>
        <v>6127</v>
      </c>
      <c r="F38" s="419">
        <f t="shared" si="69"/>
        <v>6.4205474284277155</v>
      </c>
      <c r="G38" s="418">
        <f>SCBData!$E$30</f>
        <v>5709</v>
      </c>
      <c r="H38" s="419">
        <f t="shared" si="69"/>
        <v>5.9363626910679006</v>
      </c>
      <c r="I38" s="418">
        <f>SCBData!$E$31</f>
        <v>5588</v>
      </c>
      <c r="J38" s="419">
        <f t="shared" ref="J38" si="78">IF(ISERROR(I38/I$34*100),0,I38/I$34*100)</f>
        <v>5.7468427331441028</v>
      </c>
      <c r="K38" s="418">
        <f>SCBData!$E$32</f>
        <v>5390</v>
      </c>
      <c r="L38" s="419">
        <f t="shared" ref="L38" si="79">IF(ISERROR(K38/K$34*100),0,K38/K$34*100)</f>
        <v>5.4824338344488073</v>
      </c>
      <c r="M38" s="418">
        <f>SCBData!$E$33</f>
        <v>5350</v>
      </c>
      <c r="N38" s="419">
        <f t="shared" ref="N38" si="80">IF(ISERROR(M38/M$34*100),0,M38/M$34*100)</f>
        <v>5.410762866996369</v>
      </c>
      <c r="O38" s="418">
        <f t="shared" si="68"/>
        <v>-777</v>
      </c>
      <c r="P38" s="292">
        <f t="shared" ref="P38" si="81">IF(ISERROR(O38/O$34*100),0,O38/O$34*100)</f>
        <v>-22.528269063496666</v>
      </c>
      <c r="Q38" s="19"/>
    </row>
    <row r="39" spans="2:17" ht="20.100000000000001" customHeight="1">
      <c r="B39" s="403">
        <v>20</v>
      </c>
      <c r="C39" s="398" t="s">
        <v>14</v>
      </c>
      <c r="D39" s="404">
        <v>24</v>
      </c>
      <c r="E39" s="418">
        <f>SCBData!$F$29</f>
        <v>7195</v>
      </c>
      <c r="F39" s="419">
        <f t="shared" si="69"/>
        <v>7.5397158066814765</v>
      </c>
      <c r="G39" s="418">
        <f>SCBData!$F$30</f>
        <v>7420</v>
      </c>
      <c r="H39" s="419">
        <f t="shared" si="69"/>
        <v>7.7155037953623786</v>
      </c>
      <c r="I39" s="418">
        <f>SCBData!$F$31</f>
        <v>7451</v>
      </c>
      <c r="J39" s="419">
        <f t="shared" ref="J39" si="82">IF(ISERROR(I39/I$34*100),0,I39/I$34*100)</f>
        <v>7.662799786087457</v>
      </c>
      <c r="K39" s="418">
        <f>SCBData!$F$32</f>
        <v>7326</v>
      </c>
      <c r="L39" s="419">
        <f t="shared" ref="L39" si="83">IF(ISERROR(K39/K$34*100),0,K39/K$34*100)</f>
        <v>7.4516345586589896</v>
      </c>
      <c r="M39" s="418">
        <f>SCBData!$F$33</f>
        <v>7057</v>
      </c>
      <c r="N39" s="419">
        <f t="shared" ref="N39" si="84">IF(ISERROR(M39/M$34*100),0,M39/M$34*100)</f>
        <v>7.1371501967090429</v>
      </c>
      <c r="O39" s="418">
        <f t="shared" si="68"/>
        <v>-138</v>
      </c>
      <c r="P39" s="292">
        <f t="shared" ref="P39" si="85">IF(ISERROR(O39/O$34*100),0,O39/O$34*100)</f>
        <v>-4.0011597564511456</v>
      </c>
      <c r="Q39" s="19"/>
    </row>
    <row r="40" spans="2:17" ht="20.100000000000001" customHeight="1">
      <c r="B40" s="403">
        <v>25</v>
      </c>
      <c r="C40" s="398" t="s">
        <v>14</v>
      </c>
      <c r="D40" s="404">
        <v>29</v>
      </c>
      <c r="E40" s="418">
        <f>SCBData!$G$29</f>
        <v>5925</v>
      </c>
      <c r="F40" s="419">
        <f t="shared" si="69"/>
        <v>6.2088695141887076</v>
      </c>
      <c r="G40" s="418">
        <f>SCBData!$G$30</f>
        <v>6027</v>
      </c>
      <c r="H40" s="419">
        <f t="shared" si="69"/>
        <v>6.2670271394405743</v>
      </c>
      <c r="I40" s="418">
        <f>SCBData!$G$31</f>
        <v>6347</v>
      </c>
      <c r="J40" s="419">
        <f t="shared" ref="J40" si="86">IF(ISERROR(I40/I$34*100),0,I40/I$34*100)</f>
        <v>6.5274178287876916</v>
      </c>
      <c r="K40" s="418">
        <f>SCBData!$G$32</f>
        <v>6692</v>
      </c>
      <c r="L40" s="419">
        <f t="shared" ref="L40" si="87">IF(ISERROR(K40/K$34*100),0,K40/K$34*100)</f>
        <v>6.8067620074455313</v>
      </c>
      <c r="M40" s="418">
        <f>SCBData!$G$33</f>
        <v>6917</v>
      </c>
      <c r="N40" s="419">
        <f t="shared" ref="N40" si="88">IF(ISERROR(M40/M$34*100),0,M40/M$34*100)</f>
        <v>6.995560140376428</v>
      </c>
      <c r="O40" s="418">
        <f t="shared" si="68"/>
        <v>992</v>
      </c>
      <c r="P40" s="292">
        <f t="shared" ref="P40" si="89">IF(ISERROR(O40/O$34*100),0,O40/O$34*100)</f>
        <v>28.761959988402435</v>
      </c>
      <c r="Q40" s="19"/>
    </row>
    <row r="41" spans="2:17" ht="20.100000000000001" customHeight="1">
      <c r="B41" s="403">
        <v>30</v>
      </c>
      <c r="C41" s="398" t="s">
        <v>14</v>
      </c>
      <c r="D41" s="404">
        <v>34</v>
      </c>
      <c r="E41" s="418">
        <f>SCBData!$H$29</f>
        <v>5586</v>
      </c>
      <c r="F41" s="419">
        <f t="shared" si="69"/>
        <v>5.8536278660351257</v>
      </c>
      <c r="G41" s="418">
        <f>SCBData!$H$30</f>
        <v>5674</v>
      </c>
      <c r="H41" s="419">
        <f t="shared" si="69"/>
        <v>5.8999688052407198</v>
      </c>
      <c r="I41" s="418">
        <f>SCBData!$H$31</f>
        <v>5770</v>
      </c>
      <c r="J41" s="419">
        <f t="shared" ref="J41" si="90">IF(ISERROR(I41/I$34*100),0,I41/I$34*100)</f>
        <v>5.9340162079888108</v>
      </c>
      <c r="K41" s="418">
        <f>SCBData!$H$32</f>
        <v>5918</v>
      </c>
      <c r="L41" s="419">
        <f t="shared" ref="L41" si="91">IF(ISERROR(K41/K$34*100),0,K41/K$34*100)</f>
        <v>6.0194885774152205</v>
      </c>
      <c r="M41" s="418">
        <f>SCBData!$H$33</f>
        <v>5909</v>
      </c>
      <c r="N41" s="419">
        <f t="shared" ref="N41" si="92">IF(ISERROR(M41/M$34*100),0,M41/M$34*100)</f>
        <v>5.9761117347815969</v>
      </c>
      <c r="O41" s="418">
        <f t="shared" si="68"/>
        <v>323</v>
      </c>
      <c r="P41" s="292">
        <f t="shared" ref="P41" si="93">IF(ISERROR(O41/O$34*100),0,O41/O$34*100)</f>
        <v>9.36503334299797</v>
      </c>
      <c r="Q41" s="19"/>
    </row>
    <row r="42" spans="2:17" ht="20.100000000000001" customHeight="1">
      <c r="B42" s="403">
        <v>35</v>
      </c>
      <c r="C42" s="398" t="s">
        <v>14</v>
      </c>
      <c r="D42" s="404">
        <v>39</v>
      </c>
      <c r="E42" s="418">
        <f>SCBData!$I$29</f>
        <v>6183</v>
      </c>
      <c r="F42" s="419">
        <f t="shared" si="69"/>
        <v>6.4792304145533803</v>
      </c>
      <c r="G42" s="418">
        <f>SCBData!$I$30</f>
        <v>6047</v>
      </c>
      <c r="H42" s="419">
        <f t="shared" si="69"/>
        <v>6.287823645627534</v>
      </c>
      <c r="I42" s="418">
        <f>SCBData!$I$31</f>
        <v>5916</v>
      </c>
      <c r="J42" s="419">
        <f t="shared" ref="J42" si="94">IF(ISERROR(I42/I$34*100),0,I42/I$34*100)</f>
        <v>6.0841663581389609</v>
      </c>
      <c r="K42" s="418">
        <f>SCBData!$I$32</f>
        <v>5744</v>
      </c>
      <c r="L42" s="419">
        <f t="shared" ref="L42" si="95">IF(ISERROR(K42/K$34*100),0,K42/K$34*100)</f>
        <v>5.8425046280285615</v>
      </c>
      <c r="M42" s="418">
        <f>SCBData!$I$33</f>
        <v>5725</v>
      </c>
      <c r="N42" s="419">
        <f t="shared" ref="N42" si="96">IF(ISERROR(M42/M$34*100),0,M42/M$34*100)</f>
        <v>5.7900219464587313</v>
      </c>
      <c r="O42" s="418">
        <f t="shared" si="68"/>
        <v>-458</v>
      </c>
      <c r="P42" s="292">
        <f t="shared" ref="P42" si="97">IF(ISERROR(O42/O$34*100),0,O42/O$34*100)</f>
        <v>-13.279211365613222</v>
      </c>
      <c r="Q42" s="19"/>
    </row>
    <row r="43" spans="2:17" ht="20.100000000000001" customHeight="1">
      <c r="B43" s="403">
        <v>40</v>
      </c>
      <c r="C43" s="398" t="s">
        <v>14</v>
      </c>
      <c r="D43" s="404">
        <v>44</v>
      </c>
      <c r="E43" s="418">
        <f>SCBData!$J$29</f>
        <v>6456</v>
      </c>
      <c r="F43" s="419">
        <f t="shared" si="69"/>
        <v>6.7653099719159986</v>
      </c>
      <c r="G43" s="418">
        <f>SCBData!$J$30</f>
        <v>6382</v>
      </c>
      <c r="H43" s="419">
        <f t="shared" si="69"/>
        <v>6.6361651242591249</v>
      </c>
      <c r="I43" s="418">
        <f>SCBData!$J$31</f>
        <v>6401</v>
      </c>
      <c r="J43" s="419">
        <f t="shared" ref="J43" si="98">IF(ISERROR(I43/I$34*100),0,I43/I$34*100)</f>
        <v>6.5829528158295281</v>
      </c>
      <c r="K43" s="418">
        <f>SCBData!$J$32</f>
        <v>6586</v>
      </c>
      <c r="L43" s="419">
        <f t="shared" ref="L43" si="99">IF(ISERROR(K43/K$34*100),0,K43/K$34*100)</f>
        <v>6.6989441991984862</v>
      </c>
      <c r="M43" s="418">
        <f>SCBData!$J$33</f>
        <v>6612</v>
      </c>
      <c r="N43" s="419">
        <f t="shared" ref="N43" si="100">IF(ISERROR(M43/M$34*100),0,M43/M$34*100)</f>
        <v>6.6870960890803728</v>
      </c>
      <c r="O43" s="418">
        <f t="shared" si="68"/>
        <v>156</v>
      </c>
      <c r="P43" s="292">
        <f t="shared" ref="P43" si="101">IF(ISERROR(O43/O$34*100),0,O43/O$34*100)</f>
        <v>4.5230501594665125</v>
      </c>
      <c r="Q43" s="19"/>
    </row>
    <row r="44" spans="2:17" ht="20.100000000000001" customHeight="1">
      <c r="B44" s="403">
        <v>45</v>
      </c>
      <c r="C44" s="398" t="s">
        <v>14</v>
      </c>
      <c r="D44" s="404">
        <v>49</v>
      </c>
      <c r="E44" s="418">
        <f>SCBData!$K$29</f>
        <v>6764</v>
      </c>
      <c r="F44" s="419">
        <f t="shared" si="69"/>
        <v>7.088066395607159</v>
      </c>
      <c r="G44" s="418">
        <f>SCBData!$K$30</f>
        <v>6962</v>
      </c>
      <c r="H44" s="419">
        <f t="shared" si="69"/>
        <v>7.2392638036809815</v>
      </c>
      <c r="I44" s="418">
        <f>SCBData!$K$31</f>
        <v>6999</v>
      </c>
      <c r="J44" s="419">
        <f t="shared" ref="J44" si="102">IF(ISERROR(I44/I$34*100),0,I44/I$34*100)</f>
        <v>7.1979513760335676</v>
      </c>
      <c r="K44" s="418">
        <f>SCBData!$K$32</f>
        <v>6800</v>
      </c>
      <c r="L44" s="419">
        <f t="shared" ref="L44" si="103">IF(ISERROR(K44/K$34*100),0,K44/K$34*100)</f>
        <v>6.9166141139613888</v>
      </c>
      <c r="M44" s="418">
        <f>SCBData!$K$33</f>
        <v>6693</v>
      </c>
      <c r="N44" s="419">
        <f t="shared" ref="N44" si="104">IF(ISERROR(M44/M$34*100),0,M44/M$34*100)</f>
        <v>6.7690160502442431</v>
      </c>
      <c r="O44" s="418">
        <f t="shared" si="68"/>
        <v>-71</v>
      </c>
      <c r="P44" s="292">
        <f t="shared" ref="P44" si="105">IF(ISERROR(O44/O$34*100),0,O44/O$34*100)</f>
        <v>-2.0585677007828358</v>
      </c>
      <c r="Q44" s="19"/>
    </row>
    <row r="45" spans="2:17" ht="20.100000000000001" customHeight="1">
      <c r="B45" s="403">
        <v>50</v>
      </c>
      <c r="C45" s="398" t="s">
        <v>14</v>
      </c>
      <c r="D45" s="404">
        <v>54</v>
      </c>
      <c r="E45" s="418">
        <f>SCBData!$L$29</f>
        <v>5957</v>
      </c>
      <c r="F45" s="419">
        <f t="shared" si="69"/>
        <v>6.2424026491176594</v>
      </c>
      <c r="G45" s="418">
        <f>SCBData!$L$30</f>
        <v>6088</v>
      </c>
      <c r="H45" s="419">
        <f t="shared" si="69"/>
        <v>6.3304564833108037</v>
      </c>
      <c r="I45" s="418">
        <f>SCBData!$L$31</f>
        <v>6207</v>
      </c>
      <c r="J45" s="419">
        <f t="shared" ref="J45" si="106">IF(ISERROR(I45/I$34*100),0,I45/I$34*100)</f>
        <v>6.383438232753301</v>
      </c>
      <c r="K45" s="418">
        <f>SCBData!$L$32</f>
        <v>6425</v>
      </c>
      <c r="L45" s="419">
        <f t="shared" ref="L45" si="107">IF(ISERROR(K45/K$34*100),0,K45/K$34*100)</f>
        <v>6.535183188559107</v>
      </c>
      <c r="M45" s="418">
        <f>SCBData!$L$33</f>
        <v>6584</v>
      </c>
      <c r="N45" s="419">
        <f t="shared" ref="N45" si="108">IF(ISERROR(M45/M$34*100),0,M45/M$34*100)</f>
        <v>6.6587780778138494</v>
      </c>
      <c r="O45" s="418">
        <f t="shared" si="68"/>
        <v>627</v>
      </c>
      <c r="P45" s="292">
        <f t="shared" ref="P45" si="109">IF(ISERROR(O45/O$34*100),0,O45/O$34*100)</f>
        <v>18.179182371701945</v>
      </c>
      <c r="Q45" s="19"/>
    </row>
    <row r="46" spans="2:17" ht="20.100000000000001" customHeight="1">
      <c r="B46" s="403">
        <v>55</v>
      </c>
      <c r="C46" s="398" t="s">
        <v>14</v>
      </c>
      <c r="D46" s="404">
        <v>59</v>
      </c>
      <c r="E46" s="418">
        <f>SCBData!$M$29</f>
        <v>5673</v>
      </c>
      <c r="F46" s="419">
        <f t="shared" si="69"/>
        <v>5.9447960766232137</v>
      </c>
      <c r="G46" s="418">
        <f>SCBData!$M$30</f>
        <v>5657</v>
      </c>
      <c r="H46" s="419">
        <f t="shared" si="69"/>
        <v>5.8822917749818027</v>
      </c>
      <c r="I46" s="418">
        <f>SCBData!$M$31</f>
        <v>5654</v>
      </c>
      <c r="J46" s="419">
        <f t="shared" ref="J46" si="110">IF(ISERROR(I46/I$34*100),0,I46/I$34*100)</f>
        <v>5.8147188284174582</v>
      </c>
      <c r="K46" s="418">
        <f>SCBData!$M$32</f>
        <v>5711</v>
      </c>
      <c r="L46" s="419">
        <f t="shared" ref="L46" si="111">IF(ISERROR(K46/K$34*100),0,K46/K$34*100)</f>
        <v>5.8089387065931604</v>
      </c>
      <c r="M46" s="418">
        <f>SCBData!$M$33</f>
        <v>5818</v>
      </c>
      <c r="N46" s="419">
        <f t="shared" ref="N46" si="112">IF(ISERROR(M46/M$34*100),0,M46/M$34*100)</f>
        <v>5.8840781981653976</v>
      </c>
      <c r="O46" s="418">
        <f t="shared" si="68"/>
        <v>145</v>
      </c>
      <c r="P46" s="292">
        <f t="shared" ref="P46" si="113">IF(ISERROR(O46/O$34*100),0,O46/O$34*100)</f>
        <v>4.2041171354015656</v>
      </c>
      <c r="Q46" s="19"/>
    </row>
    <row r="47" spans="2:17" ht="20.100000000000001" customHeight="1">
      <c r="B47" s="403">
        <v>60</v>
      </c>
      <c r="C47" s="398" t="s">
        <v>14</v>
      </c>
      <c r="D47" s="404">
        <v>64</v>
      </c>
      <c r="E47" s="418">
        <f>SCBData!$N$29</f>
        <v>6039</v>
      </c>
      <c r="F47" s="419">
        <f t="shared" si="69"/>
        <v>6.3283313073730989</v>
      </c>
      <c r="G47" s="418">
        <f>SCBData!$N$30</f>
        <v>5873</v>
      </c>
      <c r="H47" s="419">
        <f t="shared" si="69"/>
        <v>6.1068940418009774</v>
      </c>
      <c r="I47" s="418">
        <f>SCBData!$N$31</f>
        <v>5701</v>
      </c>
      <c r="J47" s="419">
        <f t="shared" ref="J47" si="114">IF(ISERROR(I47/I$34*100),0,I47/I$34*100)</f>
        <v>5.8630548356575751</v>
      </c>
      <c r="K47" s="418">
        <f>SCBData!$N$32</f>
        <v>5559</v>
      </c>
      <c r="L47" s="419">
        <f t="shared" ref="L47" si="115">IF(ISERROR(K47/K$34*100),0,K47/K$34*100)</f>
        <v>5.6543320381634361</v>
      </c>
      <c r="M47" s="418">
        <f>SCBData!$N$33</f>
        <v>5484</v>
      </c>
      <c r="N47" s="419">
        <f t="shared" ref="N47" si="116">IF(ISERROR(M47/M$34*100),0,M47/M$34*100)</f>
        <v>5.5462847780575872</v>
      </c>
      <c r="O47" s="418">
        <f t="shared" si="68"/>
        <v>-555</v>
      </c>
      <c r="P47" s="292">
        <f t="shared" ref="P47" si="117">IF(ISERROR(O47/O$34*100),0,O47/O$34*100)</f>
        <v>-16.091620759640477</v>
      </c>
      <c r="Q47" s="19"/>
    </row>
    <row r="48" spans="2:17" ht="20.100000000000001" customHeight="1">
      <c r="B48" s="403">
        <v>65</v>
      </c>
      <c r="C48" s="398" t="s">
        <v>14</v>
      </c>
      <c r="D48" s="404">
        <v>69</v>
      </c>
      <c r="E48" s="418">
        <f>SCBData!$O$29</f>
        <v>5977</v>
      </c>
      <c r="F48" s="419">
        <f t="shared" si="69"/>
        <v>6.2633608584482543</v>
      </c>
      <c r="G48" s="418">
        <f>SCBData!$O$30</f>
        <v>6129</v>
      </c>
      <c r="H48" s="419">
        <f t="shared" si="69"/>
        <v>6.3730893209940724</v>
      </c>
      <c r="I48" s="418">
        <f>SCBData!$O$31</f>
        <v>6257</v>
      </c>
      <c r="J48" s="419">
        <f t="shared" ref="J48" si="118">IF(ISERROR(I48/I$34*100),0,I48/I$34*100)</f>
        <v>6.4348595170512972</v>
      </c>
      <c r="K48" s="418">
        <f>SCBData!$O$32</f>
        <v>6147</v>
      </c>
      <c r="L48" s="419">
        <f t="shared" ref="L48" si="119">IF(ISERROR(K48/K$34*100),0,K48/K$34*100)</f>
        <v>6.2524157291942144</v>
      </c>
      <c r="M48" s="418">
        <f>SCBData!$O$33</f>
        <v>5985</v>
      </c>
      <c r="N48" s="419">
        <f t="shared" ref="N48" si="120">IF(ISERROR(M48/M$34*100),0,M48/M$34*100)</f>
        <v>6.0529749082193032</v>
      </c>
      <c r="O48" s="418">
        <f t="shared" si="68"/>
        <v>8</v>
      </c>
      <c r="P48" s="292">
        <f t="shared" ref="P48" si="121">IF(ISERROR(O48/O$34*100),0,O48/O$34*100)</f>
        <v>0.23195129022905189</v>
      </c>
      <c r="Q48" s="19"/>
    </row>
    <row r="49" spans="2:17" ht="20.100000000000001" customHeight="1">
      <c r="B49" s="403">
        <v>70</v>
      </c>
      <c r="C49" s="398" t="s">
        <v>14</v>
      </c>
      <c r="D49" s="404">
        <v>74</v>
      </c>
      <c r="E49" s="418">
        <f>SCBData!$P$29</f>
        <v>4230</v>
      </c>
      <c r="F49" s="419">
        <f t="shared" si="69"/>
        <v>4.4326612734207984</v>
      </c>
      <c r="G49" s="418">
        <f>SCBData!$P$30</f>
        <v>4441</v>
      </c>
      <c r="H49" s="419">
        <f t="shared" si="69"/>
        <v>4.6178641988145985</v>
      </c>
      <c r="I49" s="418">
        <f>SCBData!$P$31</f>
        <v>4659</v>
      </c>
      <c r="J49" s="419">
        <f t="shared" ref="J49" si="122">IF(ISERROR(I49/I$34*100),0,I49/I$34*100)</f>
        <v>4.7914352708873258</v>
      </c>
      <c r="K49" s="418">
        <f>SCBData!$P$32</f>
        <v>4995</v>
      </c>
      <c r="L49" s="419">
        <f t="shared" ref="L49" si="123">IF(ISERROR(K49/K$34*100),0,K49/K$34*100)</f>
        <v>5.0806599263584022</v>
      </c>
      <c r="M49" s="418">
        <f>SCBData!$P$33</f>
        <v>5335</v>
      </c>
      <c r="N49" s="419">
        <f t="shared" ref="N49" si="124">IF(ISERROR(M49/M$34*100),0,M49/M$34*100)</f>
        <v>5.3955925038178743</v>
      </c>
      <c r="O49" s="418">
        <f t="shared" si="68"/>
        <v>1105</v>
      </c>
      <c r="P49" s="292">
        <f t="shared" ref="P49" si="125">IF(ISERROR(O49/O$34*100),0,O49/O$34*100)</f>
        <v>32.038271962887791</v>
      </c>
      <c r="Q49" s="19"/>
    </row>
    <row r="50" spans="2:17" ht="20.100000000000001" customHeight="1">
      <c r="B50" s="403">
        <v>75</v>
      </c>
      <c r="C50" s="404" t="s">
        <v>14</v>
      </c>
      <c r="D50" s="404"/>
      <c r="E50" s="418">
        <f>SCBData!$Q$29</f>
        <v>8057</v>
      </c>
      <c r="F50" s="419">
        <f t="shared" si="69"/>
        <v>8.4430146288301131</v>
      </c>
      <c r="G50" s="418">
        <f>SCBData!$Q$30</f>
        <v>8095</v>
      </c>
      <c r="H50" s="419">
        <f t="shared" si="69"/>
        <v>8.4173858791722989</v>
      </c>
      <c r="I50" s="418">
        <f>SCBData!$Q$31</f>
        <v>8199</v>
      </c>
      <c r="J50" s="419">
        <f t="shared" ref="J50" si="126">IF(ISERROR(I50/I$34*100),0,I50/I$34*100)</f>
        <v>8.4320621991854878</v>
      </c>
      <c r="K50" s="418">
        <f>SCBData!$Q$32</f>
        <v>8360</v>
      </c>
      <c r="L50" s="419">
        <f t="shared" ref="L50" si="127">IF(ISERROR(K50/K$34*100),0,K50/K$34*100)</f>
        <v>8.5033667636348849</v>
      </c>
      <c r="M50" s="418">
        <f>SCBData!$Q$33</f>
        <v>8466</v>
      </c>
      <c r="N50" s="419">
        <f t="shared" ref="N50" si="128">IF(ISERROR(M50/M$34*100),0,M50/M$34*100)</f>
        <v>8.5621529779422918</v>
      </c>
      <c r="O50" s="418">
        <f t="shared" si="68"/>
        <v>409</v>
      </c>
      <c r="P50" s="292">
        <f t="shared" ref="P50" si="129">IF(ISERROR(O50/O$34*100),0,O50/O$34*100)</f>
        <v>11.858509712960279</v>
      </c>
      <c r="Q50" s="19"/>
    </row>
    <row r="51" spans="2:17" ht="20.100000000000001" customHeight="1">
      <c r="B51" s="505" t="s">
        <v>15</v>
      </c>
      <c r="C51" s="506"/>
      <c r="D51" s="506"/>
      <c r="E51" s="418">
        <f>SCBData!$R$29</f>
        <v>18264</v>
      </c>
      <c r="F51" s="419">
        <f t="shared" si="69"/>
        <v>19.139036760699167</v>
      </c>
      <c r="G51" s="418">
        <f>SCBData!$R$30</f>
        <v>18665</v>
      </c>
      <c r="H51" s="419">
        <f t="shared" si="69"/>
        <v>19.408339398980971</v>
      </c>
      <c r="I51" s="418">
        <f>SCBData!$R$31</f>
        <v>19115</v>
      </c>
      <c r="J51" s="419">
        <f t="shared" si="69"/>
        <v>19.658356987124108</v>
      </c>
      <c r="K51" s="418">
        <f>SCBData!$R$32</f>
        <v>19502</v>
      </c>
      <c r="L51" s="419">
        <f t="shared" si="69"/>
        <v>19.836442419187499</v>
      </c>
      <c r="M51" s="418">
        <f>SCBData!$R$33</f>
        <v>19786</v>
      </c>
      <c r="N51" s="419">
        <f t="shared" si="69"/>
        <v>20.010720389979468</v>
      </c>
      <c r="O51" s="418">
        <f t="shared" si="68"/>
        <v>1522</v>
      </c>
      <c r="P51" s="292">
        <f t="shared" si="69"/>
        <v>44.128732966077123</v>
      </c>
      <c r="Q51" s="20"/>
    </row>
    <row r="52" spans="2:17" ht="20.100000000000001" customHeight="1">
      <c r="B52" s="503" t="s">
        <v>16</v>
      </c>
      <c r="C52" s="504"/>
      <c r="D52" s="504"/>
      <c r="E52" s="420">
        <f>SCBData!$S$29</f>
        <v>40</v>
      </c>
      <c r="F52" s="421"/>
      <c r="G52" s="420">
        <f>SCBData!$S$30</f>
        <v>40</v>
      </c>
      <c r="H52" s="421"/>
      <c r="I52" s="420">
        <f>SCBData!$S$31</f>
        <v>40</v>
      </c>
      <c r="J52" s="421"/>
      <c r="K52" s="418">
        <f>SCBData!$S$32</f>
        <v>40</v>
      </c>
      <c r="L52" s="422"/>
      <c r="M52" s="420">
        <f>SCBData!$S$33</f>
        <v>40</v>
      </c>
      <c r="N52" s="422"/>
      <c r="O52" s="420">
        <f>IF(ISERROR(M52-E52),"",M52-E52)</f>
        <v>0</v>
      </c>
      <c r="P52" s="423"/>
      <c r="Q52" s="21"/>
    </row>
    <row r="53" spans="2:17" ht="15" customHeight="1">
      <c r="B53" s="90"/>
      <c r="C53" s="103"/>
      <c r="D53" s="103"/>
      <c r="E53" s="93"/>
      <c r="F53" s="91"/>
      <c r="G53" s="93"/>
      <c r="H53" s="91"/>
      <c r="I53" s="93"/>
      <c r="J53" s="91"/>
      <c r="K53" s="93"/>
      <c r="L53" s="94"/>
      <c r="M53" s="93"/>
      <c r="N53" s="94"/>
      <c r="O53" s="93"/>
      <c r="P53" s="91"/>
      <c r="Q53" s="21"/>
    </row>
    <row r="54" spans="2:17" ht="18" customHeight="1">
      <c r="B54" s="245" t="str">
        <f>"Befolkningen efter ålder 2011 och 2015 inom "&amp;Karta!C5</f>
        <v>Befolkningen efter ålder 2011 och 2015 inom Strömsbro</v>
      </c>
      <c r="C54" s="246"/>
      <c r="D54" s="246"/>
      <c r="E54" s="247"/>
      <c r="F54" s="248"/>
      <c r="G54" s="247"/>
      <c r="H54" s="248"/>
      <c r="I54" s="247"/>
      <c r="J54" s="248"/>
      <c r="K54" s="245" t="s">
        <v>120</v>
      </c>
      <c r="L54" s="249"/>
      <c r="M54" s="247"/>
      <c r="N54" s="249"/>
      <c r="O54" s="247"/>
      <c r="P54" s="250"/>
      <c r="Q54" s="21"/>
    </row>
    <row r="55" spans="2:17" ht="18" customHeight="1">
      <c r="B55" s="245"/>
      <c r="C55" s="246"/>
      <c r="D55" s="246"/>
      <c r="E55" s="247"/>
      <c r="F55" s="248"/>
      <c r="G55" s="247"/>
      <c r="H55" s="248"/>
      <c r="I55" s="247"/>
      <c r="J55" s="248"/>
      <c r="K55" s="245" t="str">
        <f>Karta!$C$5&amp;" och " &amp;Karta!$D$7&amp;""</f>
        <v>Strömsbro och Gävle</v>
      </c>
      <c r="L55" s="249"/>
      <c r="M55" s="247"/>
      <c r="N55" s="249"/>
      <c r="O55" s="247"/>
      <c r="P55" s="250"/>
      <c r="Q55" s="21"/>
    </row>
    <row r="56" spans="2:17" ht="15" customHeight="1">
      <c r="B56" s="90"/>
      <c r="C56" s="103"/>
      <c r="D56" s="103"/>
      <c r="E56" s="93"/>
      <c r="F56" s="94"/>
      <c r="G56" s="93"/>
      <c r="H56" s="94"/>
      <c r="I56" s="93"/>
      <c r="J56" s="91"/>
      <c r="K56" s="93"/>
      <c r="L56" s="91"/>
      <c r="M56" s="93"/>
      <c r="N56" s="91"/>
      <c r="O56" s="93"/>
      <c r="P56" s="91"/>
      <c r="Q56" s="21"/>
    </row>
    <row r="57" spans="2:17" ht="15" customHeight="1">
      <c r="B57" s="90"/>
      <c r="C57" s="103"/>
      <c r="D57" s="103"/>
      <c r="F57" s="94"/>
      <c r="G57" s="93"/>
      <c r="H57" s="94"/>
      <c r="I57" s="93"/>
      <c r="J57" s="91"/>
      <c r="K57" s="93"/>
      <c r="L57" s="91"/>
      <c r="M57" s="93"/>
      <c r="N57" s="91"/>
      <c r="O57" s="93"/>
      <c r="P57" s="91"/>
      <c r="Q57" s="21"/>
    </row>
    <row r="58" spans="2:17" ht="15" customHeight="1">
      <c r="B58" s="90"/>
      <c r="C58" s="103"/>
      <c r="D58" s="103"/>
      <c r="F58" s="94"/>
      <c r="G58" s="93"/>
      <c r="H58" s="94"/>
      <c r="I58" s="93"/>
      <c r="J58" s="91"/>
      <c r="K58" s="93"/>
      <c r="L58" s="91"/>
      <c r="M58" s="93"/>
      <c r="N58" s="91"/>
      <c r="O58" s="93"/>
      <c r="P58" s="91"/>
      <c r="Q58" s="21"/>
    </row>
    <row r="59" spans="2:17" ht="15" customHeight="1">
      <c r="B59" s="90"/>
      <c r="C59" s="103"/>
      <c r="D59" s="103"/>
      <c r="F59" s="94"/>
      <c r="G59" s="93"/>
      <c r="H59" s="94"/>
      <c r="I59" s="93"/>
      <c r="J59" s="91"/>
      <c r="K59" s="93"/>
      <c r="L59" s="91"/>
      <c r="M59" s="93"/>
      <c r="N59" s="91"/>
      <c r="O59" s="93"/>
      <c r="P59" s="91"/>
      <c r="Q59" s="21"/>
    </row>
    <row r="60" spans="2:17" ht="15" customHeight="1">
      <c r="B60" s="90"/>
      <c r="C60" s="103"/>
      <c r="D60" s="103"/>
      <c r="F60" s="94"/>
      <c r="G60" s="93"/>
      <c r="H60" s="94"/>
      <c r="I60" s="93"/>
      <c r="J60" s="91"/>
      <c r="K60" s="93"/>
      <c r="L60" s="91"/>
      <c r="M60" s="93"/>
      <c r="N60" s="91"/>
      <c r="O60" s="93"/>
      <c r="P60" s="91"/>
      <c r="Q60" s="21"/>
    </row>
    <row r="61" spans="2:17" ht="15" customHeight="1">
      <c r="B61" s="90"/>
      <c r="C61" s="103"/>
      <c r="D61" s="103"/>
      <c r="F61" s="94"/>
      <c r="G61" s="93"/>
      <c r="H61" s="94"/>
      <c r="I61" s="93"/>
      <c r="J61" s="91"/>
      <c r="K61" s="93"/>
      <c r="L61" s="91"/>
      <c r="M61" s="93"/>
      <c r="N61" s="91"/>
      <c r="O61" s="93"/>
      <c r="P61" s="91"/>
      <c r="Q61" s="21"/>
    </row>
    <row r="62" spans="2:17" ht="15" customHeight="1">
      <c r="B62" s="90"/>
      <c r="C62" s="103"/>
      <c r="D62" s="103"/>
      <c r="F62" s="94"/>
      <c r="G62" s="93"/>
      <c r="H62" s="94"/>
      <c r="I62" s="93"/>
      <c r="J62" s="91"/>
      <c r="K62" s="93"/>
      <c r="L62" s="91"/>
      <c r="M62" s="93"/>
      <c r="N62" s="91"/>
      <c r="O62" s="93"/>
      <c r="P62" s="91"/>
      <c r="Q62" s="21"/>
    </row>
    <row r="63" spans="2:17" ht="15" customHeight="1">
      <c r="B63" s="90"/>
      <c r="C63" s="103"/>
      <c r="D63" s="103"/>
      <c r="F63" s="94"/>
      <c r="G63" s="93"/>
      <c r="H63" s="94"/>
      <c r="I63" s="93"/>
      <c r="J63" s="91"/>
      <c r="K63" s="93"/>
      <c r="L63" s="91"/>
      <c r="M63" s="93"/>
      <c r="N63" s="91"/>
      <c r="O63" s="93"/>
      <c r="P63" s="91"/>
      <c r="Q63" s="21"/>
    </row>
    <row r="64" spans="2:17" ht="15" customHeight="1">
      <c r="B64" s="90"/>
      <c r="C64" s="103"/>
      <c r="D64" s="103"/>
      <c r="F64" s="94"/>
      <c r="G64" s="93"/>
      <c r="H64" s="94"/>
      <c r="I64" s="93"/>
      <c r="J64" s="91"/>
      <c r="K64" s="93"/>
      <c r="L64" s="91"/>
      <c r="M64" s="93"/>
      <c r="N64" s="91"/>
      <c r="O64" s="93"/>
      <c r="P64" s="91"/>
      <c r="Q64" s="21"/>
    </row>
    <row r="65" spans="2:17" ht="15" customHeight="1">
      <c r="B65" s="90"/>
      <c r="C65" s="103"/>
      <c r="D65" s="103"/>
      <c r="F65" s="94"/>
      <c r="G65" s="93"/>
      <c r="H65" s="94"/>
      <c r="I65" s="93"/>
      <c r="J65" s="91"/>
      <c r="K65" s="93"/>
      <c r="L65" s="91"/>
      <c r="M65" s="93"/>
      <c r="N65" s="91"/>
      <c r="O65" s="93"/>
      <c r="P65" s="91"/>
      <c r="Q65" s="21"/>
    </row>
    <row r="66" spans="2:17" ht="15" customHeight="1">
      <c r="B66" s="90"/>
      <c r="C66" s="103"/>
      <c r="D66" s="103"/>
      <c r="F66" s="94"/>
      <c r="G66" s="93"/>
      <c r="H66" s="94"/>
      <c r="I66" s="93"/>
      <c r="J66" s="91"/>
      <c r="K66" s="93"/>
      <c r="L66" s="91"/>
      <c r="M66" s="93"/>
      <c r="N66" s="91"/>
      <c r="O66" s="93"/>
      <c r="P66" s="91"/>
      <c r="Q66" s="21"/>
    </row>
    <row r="67" spans="2:17" ht="15" customHeight="1">
      <c r="B67" s="90"/>
      <c r="C67" s="103"/>
      <c r="D67" s="103"/>
      <c r="F67" s="94"/>
      <c r="G67" s="93"/>
      <c r="H67" s="94"/>
      <c r="I67" s="93"/>
      <c r="J67" s="91"/>
      <c r="K67" s="93"/>
      <c r="L67" s="91"/>
      <c r="M67" s="93"/>
      <c r="N67" s="91"/>
      <c r="O67" s="93"/>
      <c r="P67" s="91"/>
      <c r="Q67" s="21"/>
    </row>
    <row r="68" spans="2:17" ht="15" customHeight="1">
      <c r="B68" s="90"/>
      <c r="C68" s="103"/>
      <c r="D68" s="103"/>
      <c r="F68" s="94"/>
      <c r="G68" s="93"/>
      <c r="H68" s="94"/>
      <c r="I68" s="93"/>
      <c r="J68" s="91"/>
      <c r="K68" s="93"/>
      <c r="L68" s="91"/>
      <c r="M68" s="93"/>
      <c r="N68" s="91"/>
      <c r="O68" s="93"/>
      <c r="P68" s="91"/>
      <c r="Q68" s="21"/>
    </row>
    <row r="69" spans="2:17" s="42" customFormat="1" ht="15" customHeight="1">
      <c r="B69" s="90"/>
      <c r="C69" s="103"/>
      <c r="D69" s="103"/>
      <c r="F69" s="94"/>
      <c r="G69" s="93"/>
      <c r="H69" s="94"/>
      <c r="I69" s="93"/>
      <c r="J69" s="91"/>
      <c r="K69" s="93"/>
      <c r="L69" s="91"/>
      <c r="M69" s="93"/>
      <c r="N69" s="91"/>
      <c r="O69" s="93"/>
      <c r="P69" s="91"/>
      <c r="Q69" s="123"/>
    </row>
    <row r="70" spans="2:17" s="42" customFormat="1" ht="15" customHeight="1">
      <c r="B70" s="90"/>
      <c r="C70" s="103"/>
      <c r="D70" s="103"/>
      <c r="F70" s="94"/>
      <c r="G70" s="93"/>
      <c r="H70" s="94"/>
      <c r="I70" s="93"/>
      <c r="J70" s="91"/>
      <c r="K70" s="93"/>
      <c r="L70" s="91"/>
      <c r="M70" s="93"/>
      <c r="N70" s="91"/>
      <c r="O70" s="93"/>
      <c r="P70" s="91"/>
      <c r="Q70" s="123"/>
    </row>
    <row r="71" spans="2:17" ht="15" customHeight="1"/>
    <row r="72" spans="2:17" ht="15" customHeight="1"/>
    <row r="73" spans="2:17" ht="15" customHeight="1"/>
    <row r="74" spans="2:17" ht="15" customHeight="1"/>
    <row r="75" spans="2:17" ht="15" customHeight="1"/>
    <row r="76" spans="2:17" ht="15" customHeight="1"/>
    <row r="77" spans="2:17" ht="15" customHeight="1"/>
    <row r="78" spans="2:17" ht="15" customHeight="1"/>
    <row r="79" spans="2:17" ht="15" customHeight="1"/>
  </sheetData>
  <mergeCells count="4">
    <mergeCell ref="B52:D52"/>
    <mergeCell ref="B25:D25"/>
    <mergeCell ref="B26:D26"/>
    <mergeCell ref="B51:D51"/>
  </mergeCells>
  <phoneticPr fontId="0" type="noConversion"/>
  <pageMargins left="0.11811023622047245" right="0" top="0" bottom="0" header="0.51181102362204722" footer="0"/>
  <pageSetup paperSize="9" scale="60" orientation="portrait" r:id="rId1"/>
  <headerFooter alignWithMargins="0"/>
  <ignoredErrors>
    <ignoredError sqref="N6:N7 P6:P7 M7 E5:M5 L6 O7" numberStoredAsText="1"/>
  </ignoredError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6">
    <pageSetUpPr autoPageBreaks="0" fitToPage="1"/>
  </sheetPr>
  <dimension ref="A1:P49"/>
  <sheetViews>
    <sheetView showGridLines="0" zoomScale="75" zoomScaleNormal="75" workbookViewId="0"/>
  </sheetViews>
  <sheetFormatPr defaultRowHeight="12.75"/>
  <cols>
    <col min="1" max="1" width="5.7109375" style="2" customWidth="1"/>
    <col min="2" max="2" width="16.140625" style="2" customWidth="1"/>
    <col min="3" max="3" width="27.42578125" style="2" customWidth="1"/>
    <col min="4" max="4" width="13.5703125" style="2" customWidth="1"/>
    <col min="5" max="5" width="17" style="2" customWidth="1"/>
    <col min="6" max="6" width="15.140625" style="2" customWidth="1"/>
    <col min="7" max="7" width="14.140625" style="2" customWidth="1"/>
    <col min="8" max="8" width="13.42578125" style="2" customWidth="1"/>
    <col min="9" max="11" width="14.42578125" style="2" customWidth="1"/>
    <col min="12" max="12" width="15" style="2" customWidth="1"/>
    <col min="13" max="13" width="15.5703125" style="2" customWidth="1"/>
    <col min="14" max="14" width="13.5703125" style="2" customWidth="1"/>
    <col min="15" max="15" width="21" style="2" customWidth="1"/>
    <col min="16" max="16384" width="9.140625" style="2"/>
  </cols>
  <sheetData>
    <row r="1" spans="1:16" ht="25.5">
      <c r="B1" s="33"/>
      <c r="M1" s="105"/>
    </row>
    <row r="2" spans="1:16" ht="18">
      <c r="B2" s="136"/>
      <c r="M2" s="107"/>
    </row>
    <row r="3" spans="1:16" s="33" customFormat="1" ht="25.5">
      <c r="A3" s="45"/>
      <c r="B3" s="156" t="s">
        <v>124</v>
      </c>
      <c r="C3" s="58"/>
      <c r="D3" s="58"/>
      <c r="E3" s="58"/>
      <c r="F3" s="58"/>
      <c r="G3" s="58"/>
      <c r="H3" s="58"/>
      <c r="I3" s="58"/>
      <c r="J3" s="58"/>
      <c r="K3" s="58"/>
      <c r="L3" s="58"/>
      <c r="M3" s="58"/>
      <c r="N3" s="58"/>
      <c r="O3" s="58"/>
    </row>
    <row r="4" spans="1:16" s="35" customFormat="1" ht="15">
      <c r="B4" s="124"/>
      <c r="C4" s="124"/>
      <c r="D4" s="124"/>
      <c r="E4" s="124"/>
      <c r="F4" s="124"/>
      <c r="G4" s="124"/>
      <c r="H4" s="124"/>
      <c r="I4" s="124"/>
      <c r="J4" s="124"/>
      <c r="K4" s="124"/>
      <c r="L4" s="124"/>
      <c r="M4" s="124"/>
      <c r="N4" s="124"/>
      <c r="O4" s="124"/>
    </row>
    <row r="5" spans="1:16" ht="15.75" customHeight="1">
      <c r="B5" s="353"/>
      <c r="C5" s="354"/>
      <c r="D5" s="486" t="str">
        <f>Karta!$C$5</f>
        <v>Strömsbro</v>
      </c>
      <c r="E5" s="486"/>
      <c r="F5" s="355"/>
      <c r="G5" s="488" t="str">
        <f>Karta!$D$7</f>
        <v>Gävle</v>
      </c>
      <c r="H5" s="488"/>
      <c r="I5" s="355"/>
      <c r="J5" s="488" t="str">
        <f>Karta!$D$6</f>
        <v>Gävleborgs län</v>
      </c>
      <c r="K5" s="488"/>
      <c r="L5" s="356"/>
      <c r="M5" s="490" t="s">
        <v>42</v>
      </c>
      <c r="N5" s="491"/>
      <c r="O5" s="9"/>
      <c r="P5" s="9"/>
    </row>
    <row r="6" spans="1:16" ht="15.75">
      <c r="B6" s="186"/>
      <c r="C6" s="187"/>
      <c r="D6" s="487"/>
      <c r="E6" s="487"/>
      <c r="F6" s="277"/>
      <c r="G6" s="489"/>
      <c r="H6" s="489"/>
      <c r="I6" s="277"/>
      <c r="J6" s="489"/>
      <c r="K6" s="489"/>
      <c r="L6" s="266"/>
      <c r="M6" s="492"/>
      <c r="N6" s="493"/>
      <c r="O6" s="9"/>
      <c r="P6" s="9"/>
    </row>
    <row r="7" spans="1:16" ht="15.75">
      <c r="B7" s="186"/>
      <c r="C7" s="187"/>
      <c r="D7" s="188">
        <v>2014</v>
      </c>
      <c r="E7" s="187"/>
      <c r="F7" s="187"/>
      <c r="G7" s="188">
        <v>2014</v>
      </c>
      <c r="H7" s="187"/>
      <c r="I7" s="187"/>
      <c r="J7" s="187">
        <v>2014</v>
      </c>
      <c r="K7" s="187"/>
      <c r="L7" s="187"/>
      <c r="M7" s="188">
        <v>2014</v>
      </c>
      <c r="N7" s="189"/>
      <c r="O7" s="9"/>
      <c r="P7" s="9"/>
    </row>
    <row r="8" spans="1:16" ht="30.75">
      <c r="B8" s="190" t="s">
        <v>156</v>
      </c>
      <c r="C8" s="191"/>
      <c r="D8" s="191" t="s">
        <v>2</v>
      </c>
      <c r="E8" s="192" t="s">
        <v>5</v>
      </c>
      <c r="F8" s="193" t="s">
        <v>57</v>
      </c>
      <c r="G8" s="191" t="s">
        <v>2</v>
      </c>
      <c r="H8" s="192" t="s">
        <v>5</v>
      </c>
      <c r="I8" s="193" t="s">
        <v>57</v>
      </c>
      <c r="J8" s="191" t="s">
        <v>2</v>
      </c>
      <c r="K8" s="192" t="s">
        <v>5</v>
      </c>
      <c r="L8" s="193" t="s">
        <v>57</v>
      </c>
      <c r="M8" s="191" t="s">
        <v>2</v>
      </c>
      <c r="N8" s="357" t="s">
        <v>57</v>
      </c>
      <c r="O8" s="6"/>
      <c r="P8" s="6"/>
    </row>
    <row r="9" spans="1:16" ht="24" customHeight="1">
      <c r="B9" s="358" t="s">
        <v>58</v>
      </c>
      <c r="C9" s="370"/>
      <c r="D9" s="375">
        <f>SUM(D11:D18)</f>
        <v>2137</v>
      </c>
      <c r="E9" s="368">
        <f>SUM(E11:E18)</f>
        <v>100</v>
      </c>
      <c r="F9" s="367">
        <f>SCBData!$M$38</f>
        <v>428169.4682299546</v>
      </c>
      <c r="G9" s="367">
        <f>SUM(G11:G18)</f>
        <v>42850</v>
      </c>
      <c r="H9" s="368">
        <f>SUM(H11:H18)</f>
        <v>100</v>
      </c>
      <c r="I9" s="367">
        <f>SCBData!$M$40</f>
        <v>385712.50297579687</v>
      </c>
      <c r="J9" s="367">
        <f>SUM(J11:J18)</f>
        <v>125248</v>
      </c>
      <c r="K9" s="368">
        <f>SUM(K11:K18)</f>
        <v>100</v>
      </c>
      <c r="L9" s="367">
        <f>SCBData!$M$42</f>
        <v>363771.51032847434</v>
      </c>
      <c r="M9" s="367">
        <f>SUM(M11:M18)</f>
        <v>4055356</v>
      </c>
      <c r="N9" s="369">
        <f>SCBData!$M$44</f>
        <v>427473.14081811887</v>
      </c>
      <c r="O9" s="6"/>
      <c r="P9" s="6"/>
    </row>
    <row r="10" spans="1:16" ht="24" customHeight="1">
      <c r="B10" s="232" t="s">
        <v>45</v>
      </c>
      <c r="C10" s="371"/>
      <c r="D10" s="376"/>
      <c r="E10" s="233"/>
      <c r="F10" s="234"/>
      <c r="G10" s="235"/>
      <c r="H10" s="291"/>
      <c r="I10" s="234"/>
      <c r="J10" s="234"/>
      <c r="K10" s="291"/>
      <c r="L10" s="234"/>
      <c r="M10" s="234"/>
      <c r="N10" s="236"/>
      <c r="O10" s="6"/>
      <c r="P10" s="6"/>
    </row>
    <row r="11" spans="1:16" ht="24" customHeight="1">
      <c r="B11" s="267" t="s">
        <v>125</v>
      </c>
      <c r="C11" s="372"/>
      <c r="D11" s="377">
        <f>SCBData!$B$37</f>
        <v>293</v>
      </c>
      <c r="E11" s="275">
        <f>IF(ISERROR(D11/D$9*100),0,D11/D$9*100)</f>
        <v>13.710809546092653</v>
      </c>
      <c r="F11" s="274">
        <f>SCBData!$B$38</f>
        <v>44503.901592718998</v>
      </c>
      <c r="G11" s="274">
        <f>SCBData!$B$39</f>
        <v>6175</v>
      </c>
      <c r="H11" s="275">
        <f>IF(ISERROR(G11/G$9*100),0,G11/G$9*100)</f>
        <v>14.410735122520421</v>
      </c>
      <c r="I11" s="276">
        <f>SCBData!$B$40</f>
        <v>43583.739352226723</v>
      </c>
      <c r="J11" s="276">
        <f>SCBData!$B$41</f>
        <v>18202</v>
      </c>
      <c r="K11" s="275">
        <f>IF(ISERROR(J11/J$9*100),0,J11/J$9*100)</f>
        <v>14.532766990291263</v>
      </c>
      <c r="L11" s="276">
        <f>SCBData!$B$42</f>
        <v>41681.426921949969</v>
      </c>
      <c r="M11" s="274">
        <f>SCBData!$B$43</f>
        <v>579916</v>
      </c>
      <c r="N11" s="359">
        <f>SCBData!$B$44</f>
        <v>45584.662222775944</v>
      </c>
      <c r="O11" s="8"/>
      <c r="P11" s="272"/>
    </row>
    <row r="12" spans="1:16" ht="24" customHeight="1">
      <c r="B12" s="59" t="s">
        <v>25</v>
      </c>
      <c r="C12" s="372"/>
      <c r="D12" s="377">
        <f>SCBData!$C$37</f>
        <v>184</v>
      </c>
      <c r="E12" s="275">
        <f t="shared" ref="E12:E18" si="0">IF(ISERROR(D12/D$9*100),0,D12/D$9*100)</f>
        <v>8.6102012166588686</v>
      </c>
      <c r="F12" s="274">
        <f>SCBData!$C$38</f>
        <v>50204.41032608696</v>
      </c>
      <c r="G12" s="274">
        <f>SCBData!$C$39</f>
        <v>3221</v>
      </c>
      <c r="H12" s="275">
        <f t="shared" ref="H12:H18" si="1">IF(ISERROR(G12/G$9*100),0,G12/G$9*100)</f>
        <v>7.5169194865810969</v>
      </c>
      <c r="I12" s="276">
        <f>SCBData!$C$40</f>
        <v>47472.587550450167</v>
      </c>
      <c r="J12" s="276">
        <f>SCBData!$C$41</f>
        <v>8845</v>
      </c>
      <c r="K12" s="275">
        <f t="shared" ref="K12:K18" si="2">IF(ISERROR(J12/J$9*100),0,J12/J$9*100)</f>
        <v>7.0619890137966266</v>
      </c>
      <c r="L12" s="276">
        <f>SCBData!$C$42</f>
        <v>45632.020896928581</v>
      </c>
      <c r="M12" s="274">
        <f>SCBData!$C$43</f>
        <v>305693</v>
      </c>
      <c r="N12" s="359">
        <f>SCBData!$C$44</f>
        <v>51149.914863386904</v>
      </c>
      <c r="O12" s="8"/>
      <c r="P12" s="272"/>
    </row>
    <row r="13" spans="1:16" ht="24" customHeight="1">
      <c r="B13" s="59" t="s">
        <v>24</v>
      </c>
      <c r="C13" s="372"/>
      <c r="D13" s="377">
        <f>SCBData!$D$37</f>
        <v>321</v>
      </c>
      <c r="E13" s="275">
        <f t="shared" si="0"/>
        <v>15.021057557323351</v>
      </c>
      <c r="F13" s="274">
        <f>SCBData!$D$38</f>
        <v>54696.113966770507</v>
      </c>
      <c r="G13" s="274">
        <f>SCBData!$D$39</f>
        <v>4259</v>
      </c>
      <c r="H13" s="275">
        <f t="shared" si="1"/>
        <v>9.939323220536755</v>
      </c>
      <c r="I13" s="276">
        <f>SCBData!$D$40</f>
        <v>51405.002543633091</v>
      </c>
      <c r="J13" s="276">
        <f>SCBData!$D$41</f>
        <v>11168</v>
      </c>
      <c r="K13" s="275">
        <f t="shared" si="2"/>
        <v>8.9167092488502817</v>
      </c>
      <c r="L13" s="276">
        <f>SCBData!$D$42</f>
        <v>48516.38836407593</v>
      </c>
      <c r="M13" s="274">
        <f>SCBData!$D$43</f>
        <v>421921</v>
      </c>
      <c r="N13" s="359">
        <f>SCBData!$D$44</f>
        <v>55678.319626185941</v>
      </c>
      <c r="O13" s="8"/>
      <c r="P13" s="272"/>
    </row>
    <row r="14" spans="1:16" ht="24" customHeight="1">
      <c r="B14" s="59" t="s">
        <v>23</v>
      </c>
      <c r="C14" s="372"/>
      <c r="D14" s="377">
        <f>SCBData!$E$37</f>
        <v>99</v>
      </c>
      <c r="E14" s="275">
        <f t="shared" si="0"/>
        <v>4.6326626111371079</v>
      </c>
      <c r="F14" s="274">
        <f>SCBData!$E$38</f>
        <v>62614.054713804711</v>
      </c>
      <c r="G14" s="274">
        <f>SCBData!$E$39</f>
        <v>2026</v>
      </c>
      <c r="H14" s="275">
        <f t="shared" si="1"/>
        <v>4.7281213535589259</v>
      </c>
      <c r="I14" s="276">
        <f>SCBData!$E$40</f>
        <v>53123.579220138206</v>
      </c>
      <c r="J14" s="276">
        <f>SCBData!$E$41</f>
        <v>6101</v>
      </c>
      <c r="K14" s="275">
        <f t="shared" si="2"/>
        <v>4.8711356668369952</v>
      </c>
      <c r="L14" s="276">
        <f>SCBData!$E$42</f>
        <v>50603.781524886632</v>
      </c>
      <c r="M14" s="274">
        <f>SCBData!$E$43</f>
        <v>233128</v>
      </c>
      <c r="N14" s="359">
        <f>SCBData!$E$44</f>
        <v>59412.437265865388</v>
      </c>
      <c r="O14" s="8"/>
      <c r="P14" s="6"/>
    </row>
    <row r="15" spans="1:16" ht="24" customHeight="1">
      <c r="B15" s="59" t="s">
        <v>22</v>
      </c>
      <c r="C15" s="372"/>
      <c r="D15" s="377">
        <f>SCBData!$F$37</f>
        <v>357</v>
      </c>
      <c r="E15" s="275">
        <f t="shared" si="0"/>
        <v>16.70566214319139</v>
      </c>
      <c r="F15" s="274">
        <f>SCBData!$F$38</f>
        <v>20854.742997198879</v>
      </c>
      <c r="G15" s="274">
        <f>SCBData!$F$39</f>
        <v>11260</v>
      </c>
      <c r="H15" s="275">
        <f t="shared" si="1"/>
        <v>26.277712952158694</v>
      </c>
      <c r="I15" s="276">
        <f>SCBData!$F$40</f>
        <v>18628.386774718769</v>
      </c>
      <c r="J15" s="276">
        <f>SCBData!$F$41</f>
        <v>30204</v>
      </c>
      <c r="K15" s="275">
        <f t="shared" si="2"/>
        <v>24.115355135411342</v>
      </c>
      <c r="L15" s="276">
        <f>SCBData!$F$42</f>
        <v>18280.420507217586</v>
      </c>
      <c r="M15" s="274">
        <f>SCBData!$F$43</f>
        <v>1015019</v>
      </c>
      <c r="N15" s="359">
        <f>SCBData!$F$44</f>
        <v>20218.720552767976</v>
      </c>
      <c r="O15" s="8"/>
      <c r="P15" s="6"/>
    </row>
    <row r="16" spans="1:16" ht="24" customHeight="1">
      <c r="B16" s="59" t="s">
        <v>21</v>
      </c>
      <c r="C16" s="372"/>
      <c r="D16" s="377">
        <f>SCBData!$G$37</f>
        <v>135</v>
      </c>
      <c r="E16" s="275">
        <f t="shared" si="0"/>
        <v>6.3172671970051466</v>
      </c>
      <c r="F16" s="274">
        <f>SCBData!$G$38</f>
        <v>27483.885185185187</v>
      </c>
      <c r="G16" s="274">
        <f>SCBData!$G$39</f>
        <v>3271</v>
      </c>
      <c r="H16" s="275">
        <f t="shared" si="1"/>
        <v>7.6336056009334889</v>
      </c>
      <c r="I16" s="276">
        <f>SCBData!$G$40</f>
        <v>25485.751655966575</v>
      </c>
      <c r="J16" s="276">
        <f>SCBData!$G$41</f>
        <v>8468</v>
      </c>
      <c r="K16" s="275">
        <f t="shared" si="2"/>
        <v>6.7609862033725081</v>
      </c>
      <c r="L16" s="276">
        <f>SCBData!$G$42</f>
        <v>24919.799027712172</v>
      </c>
      <c r="M16" s="274">
        <f>SCBData!$G$43</f>
        <v>274082</v>
      </c>
      <c r="N16" s="359">
        <f>SCBData!$G$44</f>
        <v>29164.784882200704</v>
      </c>
      <c r="O16" s="8"/>
      <c r="P16" s="6"/>
    </row>
    <row r="17" spans="2:16" ht="24" customHeight="1">
      <c r="B17" s="61" t="s">
        <v>20</v>
      </c>
      <c r="C17" s="373"/>
      <c r="D17" s="377">
        <f>SCBData!$J$37</f>
        <v>302</v>
      </c>
      <c r="E17" s="275">
        <f t="shared" si="0"/>
        <v>14.131960692559664</v>
      </c>
      <c r="F17" s="274">
        <f>SCBData!$J$38</f>
        <v>32859.26158940397</v>
      </c>
      <c r="G17" s="274">
        <f>SCBData!$J$39</f>
        <v>5375</v>
      </c>
      <c r="H17" s="275">
        <f t="shared" si="1"/>
        <v>12.543757292882146</v>
      </c>
      <c r="I17" s="276">
        <f>SCBData!$J$40</f>
        <v>35357.415147286825</v>
      </c>
      <c r="J17" s="276">
        <f>SCBData!$J$41</f>
        <v>18077</v>
      </c>
      <c r="K17" s="275">
        <f t="shared" si="2"/>
        <v>14.432964997445069</v>
      </c>
      <c r="L17" s="276">
        <f>SCBData!$J$42</f>
        <v>32554.549538087071</v>
      </c>
      <c r="M17" s="274">
        <f>SCBData!$J$43</f>
        <v>538885</v>
      </c>
      <c r="N17" s="359">
        <f>SCBData!$J$44</f>
        <v>39098.741663032619</v>
      </c>
      <c r="O17" s="8"/>
      <c r="P17" s="6"/>
    </row>
    <row r="18" spans="2:16" ht="24" customHeight="1">
      <c r="B18" s="61" t="s">
        <v>19</v>
      </c>
      <c r="C18" s="373"/>
      <c r="D18" s="377">
        <f>SCBData!$K$37</f>
        <v>446</v>
      </c>
      <c r="E18" s="275">
        <f t="shared" si="0"/>
        <v>20.870379036031821</v>
      </c>
      <c r="F18" s="274">
        <f>SCBData!$K$38</f>
        <v>15765.951420029895</v>
      </c>
      <c r="G18" s="274">
        <f>SCBData!$K$39</f>
        <v>7263</v>
      </c>
      <c r="H18" s="275">
        <f t="shared" si="1"/>
        <v>16.949824970828473</v>
      </c>
      <c r="I18" s="276">
        <f>SCBData!$K$40</f>
        <v>15649.498955895177</v>
      </c>
      <c r="J18" s="276">
        <f>SCBData!$K$41</f>
        <v>24183</v>
      </c>
      <c r="K18" s="275">
        <f t="shared" si="2"/>
        <v>19.30809274399591</v>
      </c>
      <c r="L18" s="276">
        <f>SCBData!$K$42</f>
        <v>14629.451718838302</v>
      </c>
      <c r="M18" s="274">
        <f>SCBData!$K$43</f>
        <v>686712</v>
      </c>
      <c r="N18" s="359">
        <f>SCBData!$K$44</f>
        <v>16923.055870826003</v>
      </c>
      <c r="O18" s="8"/>
      <c r="P18" s="6"/>
    </row>
    <row r="19" spans="2:16" ht="24" customHeight="1">
      <c r="B19" s="269" t="s">
        <v>128</v>
      </c>
      <c r="C19" s="373"/>
      <c r="D19" s="377">
        <f>SCBData!$M$37</f>
        <v>2644</v>
      </c>
      <c r="E19" s="275">
        <v>100</v>
      </c>
      <c r="F19" s="274">
        <f>SCBData!$M$38/12</f>
        <v>35680.789019162883</v>
      </c>
      <c r="G19" s="274">
        <f>SCBData!$M$39</f>
        <v>45366</v>
      </c>
      <c r="H19" s="275">
        <v>100</v>
      </c>
      <c r="I19" s="276">
        <f>SCBData!$M$40/12</f>
        <v>32142.708581316405</v>
      </c>
      <c r="J19" s="276">
        <f>SCBData!$M$41</f>
        <v>131578</v>
      </c>
      <c r="K19" s="292">
        <v>100</v>
      </c>
      <c r="L19" s="276">
        <f>SCBData!$M$42/12</f>
        <v>30314.292527372862</v>
      </c>
      <c r="M19" s="274">
        <f>SCBData!$M$43</f>
        <v>4330153</v>
      </c>
      <c r="N19" s="359">
        <f>SCBData!$M$44/12</f>
        <v>35622.76173484324</v>
      </c>
      <c r="O19" s="8"/>
      <c r="P19" s="6"/>
    </row>
    <row r="20" spans="2:16" ht="24" customHeight="1">
      <c r="B20" s="267" t="s">
        <v>126</v>
      </c>
      <c r="C20" s="372"/>
      <c r="D20" s="377">
        <f>SCBData!$B$91</f>
        <v>37</v>
      </c>
      <c r="E20" s="275">
        <f>SCBData!$B$92</f>
        <v>1.399394856278366</v>
      </c>
      <c r="F20" s="274">
        <f>SCBData!$B$93</f>
        <v>1589.1756756756756</v>
      </c>
      <c r="G20" s="274">
        <f>SCBData!$B$94</f>
        <v>3428</v>
      </c>
      <c r="H20" s="275">
        <f>SCBData!$B$95</f>
        <v>7.5563197107966316</v>
      </c>
      <c r="I20" s="276">
        <f>SCBData!$B$96</f>
        <v>1979.0378257487357</v>
      </c>
      <c r="J20" s="276">
        <f>SCBData!$B$97</f>
        <v>8101</v>
      </c>
      <c r="K20" s="292">
        <f>SCBData!$B$98</f>
        <v>6.1568043289911687</v>
      </c>
      <c r="L20" s="276">
        <f>SCBData!$B$99</f>
        <v>1939.9570011932683</v>
      </c>
      <c r="M20" s="274">
        <f>SCBData!$B$100</f>
        <v>229560</v>
      </c>
      <c r="N20" s="359">
        <f>SCBData!$B$102</f>
        <v>1865.2013997792881</v>
      </c>
      <c r="O20" s="7"/>
      <c r="P20" s="6"/>
    </row>
    <row r="21" spans="2:16" ht="24" customHeight="1">
      <c r="B21" s="268" t="s">
        <v>127</v>
      </c>
      <c r="C21" s="374"/>
      <c r="D21" s="378">
        <f>SCBData!$C$91</f>
        <v>15</v>
      </c>
      <c r="E21" s="361">
        <f>SCBData!$C$92</f>
        <v>0.56732223903177004</v>
      </c>
      <c r="F21" s="360">
        <f>SCBData!$C$93</f>
        <v>1637.45</v>
      </c>
      <c r="G21" s="360">
        <f>SCBData!$C$94</f>
        <v>2330</v>
      </c>
      <c r="H21" s="361">
        <f>SCBData!$C$95</f>
        <v>5.1360049376184813</v>
      </c>
      <c r="I21" s="362">
        <f>SCBData!$C$96</f>
        <v>3570.4223533619456</v>
      </c>
      <c r="J21" s="362">
        <f>SCBData!$C$97</f>
        <v>6908</v>
      </c>
      <c r="K21" s="363">
        <f>SCBData!$C$98</f>
        <v>5.2501178008481659</v>
      </c>
      <c r="L21" s="362">
        <f>SCBData!$C$99</f>
        <v>3425.1920237405907</v>
      </c>
      <c r="M21" s="360">
        <f>SCBData!$C$100</f>
        <v>179546</v>
      </c>
      <c r="N21" s="364">
        <f>SCBData!$C$102</f>
        <v>4462.9242830992243</v>
      </c>
      <c r="O21" s="7"/>
      <c r="P21" s="6"/>
    </row>
    <row r="22" spans="2:16" s="42" customFormat="1" ht="15.75">
      <c r="B22" s="62"/>
      <c r="C22" s="62"/>
      <c r="D22" s="63"/>
      <c r="E22" s="64"/>
      <c r="F22" s="65"/>
      <c r="G22" s="66"/>
      <c r="H22" s="64"/>
      <c r="I22" s="67"/>
      <c r="J22" s="67"/>
      <c r="K22" s="67"/>
      <c r="L22" s="65"/>
      <c r="M22" s="65"/>
      <c r="N22" s="7"/>
      <c r="O22" s="6"/>
    </row>
    <row r="23" spans="2:16" s="41" customFormat="1" ht="25.5">
      <c r="B23" s="154" t="s">
        <v>122</v>
      </c>
      <c r="L23" s="135"/>
    </row>
    <row r="24" spans="2:16" s="118" customFormat="1" ht="15"/>
    <row r="25" spans="2:16" ht="15.75" customHeight="1">
      <c r="B25" s="365"/>
      <c r="C25" s="366"/>
      <c r="D25" s="509" t="str">
        <f>Karta!$C$5</f>
        <v>Strömsbro</v>
      </c>
      <c r="E25" s="507" t="str">
        <f>Karta!$D$7</f>
        <v>Gävle</v>
      </c>
      <c r="F25" s="507" t="str">
        <f>Karta!$D$6</f>
        <v>Gävleborgs län</v>
      </c>
      <c r="G25" s="511" t="s">
        <v>42</v>
      </c>
      <c r="H25" s="26"/>
      <c r="I25" s="25"/>
    </row>
    <row r="26" spans="2:16" ht="15" customHeight="1">
      <c r="B26" s="194"/>
      <c r="C26" s="195"/>
      <c r="D26" s="510"/>
      <c r="E26" s="508"/>
      <c r="F26" s="508"/>
      <c r="G26" s="512"/>
      <c r="H26" s="25"/>
      <c r="I26" s="26"/>
    </row>
    <row r="27" spans="2:16" ht="15" customHeight="1">
      <c r="B27" s="194"/>
      <c r="C27" s="195"/>
      <c r="D27" s="510"/>
      <c r="E27" s="508"/>
      <c r="F27" s="508"/>
      <c r="G27" s="512"/>
      <c r="H27" s="25"/>
      <c r="I27" s="26"/>
    </row>
    <row r="28" spans="2:16" ht="15">
      <c r="B28" s="194" t="s">
        <v>46</v>
      </c>
      <c r="C28" s="195" t="s">
        <v>51</v>
      </c>
      <c r="D28" s="196" t="s">
        <v>44</v>
      </c>
      <c r="E28" s="196" t="s">
        <v>44</v>
      </c>
      <c r="F28" s="196" t="s">
        <v>121</v>
      </c>
      <c r="G28" s="197" t="s">
        <v>44</v>
      </c>
      <c r="H28" s="25"/>
      <c r="I28" s="25"/>
    </row>
    <row r="29" spans="2:16" ht="15">
      <c r="B29" s="198"/>
      <c r="C29" s="199"/>
      <c r="D29" s="200"/>
      <c r="E29" s="200"/>
      <c r="F29" s="200"/>
      <c r="G29" s="201"/>
      <c r="H29" s="25"/>
      <c r="I29" s="25"/>
    </row>
    <row r="30" spans="2:16" ht="24" customHeight="1">
      <c r="B30" s="424" t="s">
        <v>48</v>
      </c>
      <c r="C30" s="425"/>
      <c r="D30" s="426">
        <f>SCBData!$B$48</f>
        <v>19.571045576407506</v>
      </c>
      <c r="E30" s="426">
        <f>SCBData!$B$49</f>
        <v>27.12824582286294</v>
      </c>
      <c r="F30" s="426">
        <f>SCBData!$B$50</f>
        <v>28.677286476462633</v>
      </c>
      <c r="G30" s="427">
        <f>SCBData!$B$51</f>
        <v>25.000479197848207</v>
      </c>
      <c r="H30" s="25"/>
      <c r="I30" s="25"/>
    </row>
    <row r="31" spans="2:16" ht="24" customHeight="1">
      <c r="B31" s="428" t="s">
        <v>47</v>
      </c>
      <c r="C31" s="429"/>
      <c r="D31" s="430">
        <f>SCBData!$C$48</f>
        <v>25.960679177837353</v>
      </c>
      <c r="E31" s="430">
        <f>SCBData!$C$49</f>
        <v>25.957765727637437</v>
      </c>
      <c r="F31" s="430">
        <f>SCBData!$C$50</f>
        <v>27.756919849822921</v>
      </c>
      <c r="G31" s="431">
        <f>SCBData!$C$51</f>
        <v>24.999624724576709</v>
      </c>
      <c r="H31" s="25"/>
      <c r="I31" s="25"/>
    </row>
    <row r="32" spans="2:16" ht="24" customHeight="1">
      <c r="B32" s="428" t="s">
        <v>49</v>
      </c>
      <c r="C32" s="429"/>
      <c r="D32" s="430">
        <f>SCBData!$D$48</f>
        <v>27.837354781054515</v>
      </c>
      <c r="E32" s="430">
        <f>SCBData!$D$49</f>
        <v>25.173037076224485</v>
      </c>
      <c r="F32" s="430">
        <f>SCBData!$D$50</f>
        <v>24.642417425405462</v>
      </c>
      <c r="G32" s="431">
        <f>SCBData!$D$51</f>
        <v>24.999924944915342</v>
      </c>
      <c r="H32" s="25"/>
      <c r="I32" s="25"/>
    </row>
    <row r="33" spans="2:9" ht="24" customHeight="1">
      <c r="B33" s="432" t="s">
        <v>50</v>
      </c>
      <c r="C33" s="433"/>
      <c r="D33" s="434">
        <f>SCBData!$E$48</f>
        <v>26.630920464700626</v>
      </c>
      <c r="E33" s="434">
        <f>SCBData!$E$49</f>
        <v>21.740951373275138</v>
      </c>
      <c r="F33" s="434">
        <f>SCBData!$E$50</f>
        <v>18.923376248308987</v>
      </c>
      <c r="G33" s="435">
        <f>SCBData!$E$51</f>
        <v>24.999971132659745</v>
      </c>
      <c r="H33" s="25"/>
      <c r="I33" s="25"/>
    </row>
    <row r="34" spans="2:9" ht="24" customHeight="1">
      <c r="B34" s="88"/>
      <c r="C34" s="88"/>
      <c r="D34" s="128"/>
      <c r="E34" s="128"/>
      <c r="F34" s="88"/>
      <c r="G34" s="25"/>
      <c r="H34" s="25"/>
    </row>
    <row r="35" spans="2:9" s="41" customFormat="1" ht="25.5">
      <c r="B35" s="154" t="s">
        <v>123</v>
      </c>
    </row>
    <row r="36" spans="2:9" s="129" customFormat="1"/>
    <row r="37" spans="2:9" ht="24" customHeight="1">
      <c r="B37" s="88"/>
      <c r="C37" s="88"/>
      <c r="D37" s="88"/>
      <c r="E37" s="89"/>
      <c r="F37" s="88"/>
      <c r="G37" s="25"/>
      <c r="H37" s="25"/>
    </row>
    <row r="38" spans="2:9" ht="24" customHeight="1">
      <c r="B38" s="88"/>
      <c r="C38" s="88"/>
      <c r="D38" s="88"/>
      <c r="E38" s="89"/>
      <c r="F38" s="88"/>
      <c r="G38" s="25"/>
      <c r="H38" s="25"/>
    </row>
    <row r="39" spans="2:9" ht="24" customHeight="1">
      <c r="B39" s="88"/>
      <c r="C39" s="88"/>
      <c r="D39" s="88"/>
      <c r="E39" s="89"/>
      <c r="F39" s="88"/>
      <c r="G39" s="25"/>
      <c r="H39" s="25"/>
    </row>
    <row r="40" spans="2:9" ht="24" customHeight="1">
      <c r="B40" s="88"/>
      <c r="C40" s="88"/>
      <c r="D40" s="88"/>
      <c r="E40" s="89"/>
      <c r="F40" s="88"/>
      <c r="G40" s="25"/>
      <c r="H40" s="25"/>
    </row>
    <row r="41" spans="2:9" ht="24" customHeight="1">
      <c r="B41" s="88"/>
      <c r="C41" s="88"/>
      <c r="D41" s="88"/>
      <c r="E41" s="89"/>
      <c r="F41" s="88"/>
      <c r="G41" s="25"/>
      <c r="H41" s="25"/>
    </row>
    <row r="42" spans="2:9" ht="24" customHeight="1">
      <c r="B42" s="88"/>
      <c r="C42" s="88"/>
      <c r="D42" s="88"/>
      <c r="E42" s="89"/>
      <c r="F42" s="88"/>
      <c r="G42" s="25"/>
      <c r="H42" s="25"/>
    </row>
    <row r="43" spans="2:9" ht="24" customHeight="1">
      <c r="B43" s="88"/>
      <c r="C43" s="88"/>
      <c r="D43" s="88"/>
      <c r="E43" s="89"/>
      <c r="F43" s="88"/>
      <c r="G43" s="25"/>
      <c r="H43" s="25"/>
    </row>
    <row r="44" spans="2:9" ht="24" customHeight="1">
      <c r="B44" s="88"/>
      <c r="C44" s="88"/>
      <c r="D44" s="88"/>
      <c r="E44" s="89"/>
      <c r="F44" s="88"/>
      <c r="G44" s="25"/>
      <c r="H44" s="25"/>
    </row>
    <row r="45" spans="2:9" ht="24" customHeight="1">
      <c r="B45" s="88"/>
      <c r="C45" s="88"/>
      <c r="D45" s="88"/>
      <c r="E45" s="89"/>
      <c r="F45" s="88"/>
      <c r="G45" s="25"/>
      <c r="H45" s="25"/>
    </row>
    <row r="46" spans="2:9" ht="24" customHeight="1">
      <c r="B46" s="88"/>
      <c r="C46" s="88"/>
      <c r="D46" s="88"/>
      <c r="E46" s="89"/>
      <c r="F46" s="88"/>
      <c r="G46" s="25"/>
      <c r="H46" s="25"/>
    </row>
    <row r="47" spans="2:9" ht="24" customHeight="1">
      <c r="B47" s="88"/>
      <c r="C47" s="88"/>
      <c r="D47" s="88"/>
      <c r="E47" s="89"/>
      <c r="F47" s="88"/>
      <c r="G47" s="25"/>
      <c r="H47" s="25"/>
    </row>
    <row r="48" spans="2:9" s="42" customFormat="1" ht="15">
      <c r="B48" s="88"/>
      <c r="C48" s="88"/>
      <c r="D48" s="88"/>
      <c r="E48" s="89"/>
      <c r="F48" s="88"/>
      <c r="G48" s="88"/>
      <c r="H48" s="88"/>
    </row>
    <row r="49" spans="2:8" s="42" customFormat="1" ht="15">
      <c r="B49" s="88"/>
      <c r="C49" s="88"/>
      <c r="D49" s="88"/>
      <c r="E49" s="89"/>
      <c r="F49" s="88"/>
      <c r="G49" s="88"/>
      <c r="H49" s="88"/>
    </row>
  </sheetData>
  <mergeCells count="8">
    <mergeCell ref="M5:N6"/>
    <mergeCell ref="F25:F27"/>
    <mergeCell ref="D25:D27"/>
    <mergeCell ref="E25:E27"/>
    <mergeCell ref="G25:G27"/>
    <mergeCell ref="D5:E6"/>
    <mergeCell ref="J5:K6"/>
    <mergeCell ref="G5:H6"/>
  </mergeCells>
  <phoneticPr fontId="0" type="noConversion"/>
  <pageMargins left="0.71" right="0.48" top="0.7" bottom="0.72" header="0.5" footer="0.5"/>
  <pageSetup paperSize="9" scale="55" orientation="portrait" r:id="rId1"/>
  <headerFooter alignWithMargins="0">
    <oddFooter>&amp;L&amp;Z&amp;F</oddFooter>
  </headerFooter>
  <drawing r:id="rId2"/>
  <legacyDrawing r:id="rId3"/>
  <legacyDrawingHF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7">
    <pageSetUpPr autoPageBreaks="0" fitToPage="1"/>
  </sheetPr>
  <dimension ref="A1:O65"/>
  <sheetViews>
    <sheetView showGridLines="0" zoomScale="70" zoomScaleNormal="70" workbookViewId="0"/>
  </sheetViews>
  <sheetFormatPr defaultRowHeight="12.75"/>
  <cols>
    <col min="1" max="1" width="5.7109375" style="2" customWidth="1"/>
    <col min="2" max="2" width="15.7109375" style="2" customWidth="1"/>
    <col min="3" max="4" width="15.85546875" style="2" customWidth="1"/>
    <col min="5" max="5" width="14.85546875" style="2" customWidth="1"/>
    <col min="6" max="6" width="11.28515625" style="2" hidden="1" customWidth="1"/>
    <col min="7" max="7" width="17.140625" style="2" hidden="1" customWidth="1"/>
    <col min="8" max="8" width="13" style="2" customWidth="1"/>
    <col min="9" max="9" width="15.85546875" style="2" customWidth="1"/>
    <col min="10" max="11" width="13" style="2" customWidth="1"/>
    <col min="12" max="12" width="16.7109375" style="2" customWidth="1"/>
    <col min="13" max="13" width="72.7109375" style="2" customWidth="1"/>
    <col min="14" max="14" width="11.140625" style="95" customWidth="1"/>
    <col min="15" max="16384" width="9.140625" style="2"/>
  </cols>
  <sheetData>
    <row r="1" spans="1:14" ht="21" customHeight="1"/>
    <row r="2" spans="1:14" ht="26.25" customHeight="1"/>
    <row r="3" spans="1:14" s="41" customFormat="1" ht="25.5">
      <c r="A3" s="45"/>
      <c r="B3" s="157" t="s">
        <v>129</v>
      </c>
      <c r="C3" s="69"/>
      <c r="D3" s="69"/>
      <c r="E3" s="69"/>
      <c r="F3" s="69"/>
      <c r="M3" s="158" t="str">
        <f>"Yrkesstruktur 2015 inom "&amp;Karta!C5</f>
        <v>Yrkesstruktur 2015 inom Strömsbro</v>
      </c>
      <c r="N3" s="436"/>
    </row>
    <row r="4" spans="1:14" s="118" customFormat="1" ht="15">
      <c r="B4" s="125"/>
      <c r="C4" s="125"/>
      <c r="D4" s="125"/>
      <c r="E4" s="125"/>
      <c r="F4" s="125"/>
      <c r="M4" s="126"/>
      <c r="N4" s="437"/>
    </row>
    <row r="5" spans="1:14" ht="24" customHeight="1">
      <c r="B5" s="353"/>
      <c r="C5" s="354" t="s">
        <v>26</v>
      </c>
      <c r="D5" s="354" t="s">
        <v>27</v>
      </c>
      <c r="E5" s="382" t="s">
        <v>43</v>
      </c>
      <c r="F5" s="10"/>
      <c r="M5" s="379"/>
      <c r="N5" s="438" t="s">
        <v>2</v>
      </c>
    </row>
    <row r="6" spans="1:14" ht="24" customHeight="1">
      <c r="B6" s="229" t="str">
        <f>Karta!C5</f>
        <v>Strömsbro</v>
      </c>
      <c r="C6" s="230"/>
      <c r="D6" s="230"/>
      <c r="E6" s="231"/>
      <c r="F6" s="10"/>
      <c r="M6" s="225" t="s">
        <v>43</v>
      </c>
      <c r="N6" s="242">
        <f>SUM(N7:N26)</f>
        <v>1028</v>
      </c>
    </row>
    <row r="7" spans="1:14" ht="24" customHeight="1">
      <c r="B7" s="70" t="s">
        <v>28</v>
      </c>
      <c r="C7" s="96">
        <f>SCBData!$B$70</f>
        <v>68.211920529801333</v>
      </c>
      <c r="D7" s="96">
        <f>SCBData!$D$70</f>
        <v>67.164179104477611</v>
      </c>
      <c r="E7" s="383">
        <f>SCBData!$F$70</f>
        <v>67.719298245614041</v>
      </c>
      <c r="F7" s="11"/>
      <c r="M7" s="380" t="str">
        <f>SCBData!$A$291</f>
        <v>234 Grundskollärare, fritidspedagoger och förskollärare</v>
      </c>
      <c r="N7" s="439">
        <f>SCBData!$B$291</f>
        <v>149</v>
      </c>
    </row>
    <row r="8" spans="1:14" ht="24" customHeight="1">
      <c r="B8" s="70" t="s">
        <v>29</v>
      </c>
      <c r="C8" s="96">
        <f>SCBData!$H$70</f>
        <v>92.870544090056285</v>
      </c>
      <c r="D8" s="96">
        <f>SCBData!$J$70</f>
        <v>91.609589041095902</v>
      </c>
      <c r="E8" s="383">
        <f>SCBData!$L$70</f>
        <v>92.211280214861233</v>
      </c>
      <c r="F8" s="11"/>
      <c r="M8" s="380" t="str">
        <f>SCBData!$A$292</f>
        <v>522 Butikspersonal</v>
      </c>
      <c r="N8" s="439">
        <f>SCBData!$B$292</f>
        <v>115</v>
      </c>
    </row>
    <row r="9" spans="1:14" ht="24" customHeight="1">
      <c r="B9" s="70" t="s">
        <v>30</v>
      </c>
      <c r="C9" s="96">
        <f>SCBData!$N$70</f>
        <v>89.022556390977442</v>
      </c>
      <c r="D9" s="96">
        <f>SCBData!$P$70</f>
        <v>87.480190174326466</v>
      </c>
      <c r="E9" s="383">
        <f>SCBData!$R$70</f>
        <v>88.271604938271608</v>
      </c>
      <c r="F9" s="11"/>
      <c r="M9" s="380" t="str">
        <f>SCBData!$A$293</f>
        <v>411 Kontorsassistenter och sekreterare</v>
      </c>
      <c r="N9" s="439">
        <f>SCBData!$B$293</f>
        <v>87</v>
      </c>
    </row>
    <row r="10" spans="1:14" ht="24" customHeight="1">
      <c r="B10" s="70" t="s">
        <v>31</v>
      </c>
      <c r="C10" s="96">
        <f>SCBData!$T$70</f>
        <v>88.082901554404145</v>
      </c>
      <c r="D10" s="96">
        <f>SCBData!$V$70</f>
        <v>87.072808320950969</v>
      </c>
      <c r="E10" s="383">
        <f>SCBData!$X$70</f>
        <v>87.578791249536522</v>
      </c>
      <c r="F10" s="11"/>
      <c r="M10" s="380" t="str">
        <f>SCBData!$A$294</f>
        <v>332 Försäkringsrådgivare, företagssäljare och inköpare m.fl.</v>
      </c>
      <c r="N10" s="439">
        <f>SCBData!$B$294</f>
        <v>78</v>
      </c>
    </row>
    <row r="11" spans="1:14" ht="24" customHeight="1">
      <c r="B11" s="226" t="str">
        <f>Karta!$D$7&amp;""</f>
        <v>Gävle</v>
      </c>
      <c r="C11" s="227"/>
      <c r="D11" s="227"/>
      <c r="E11" s="228"/>
      <c r="F11" s="11"/>
      <c r="M11" s="380" t="str">
        <f>SCBData!$A$295</f>
        <v>711 Snickare, murare och anläggningsarbetare</v>
      </c>
      <c r="N11" s="439">
        <f>SCBData!$B$295</f>
        <v>54</v>
      </c>
    </row>
    <row r="12" spans="1:14" ht="24" customHeight="1">
      <c r="B12" s="70" t="s">
        <v>28</v>
      </c>
      <c r="C12" s="96">
        <f>SCBData!$B$72</f>
        <v>55.506728920626202</v>
      </c>
      <c r="D12" s="96">
        <f>SCBData!$D$72</f>
        <v>53.188602442333789</v>
      </c>
      <c r="E12" s="383">
        <f>SCBData!$F$72</f>
        <v>54.340704340704335</v>
      </c>
      <c r="F12" s="11"/>
      <c r="M12" s="380" t="str">
        <f>SCBData!$A$296</f>
        <v>311 Ingenjörer och tekniker</v>
      </c>
      <c r="N12" s="439">
        <f>SCBData!$B$296</f>
        <v>52</v>
      </c>
    </row>
    <row r="13" spans="1:14" ht="24" customHeight="1">
      <c r="B13" s="70" t="s">
        <v>29</v>
      </c>
      <c r="C13" s="96">
        <f>SCBData!$H$72</f>
        <v>79.96061441512407</v>
      </c>
      <c r="D13" s="96">
        <f>SCBData!$J$72</f>
        <v>76.235198040016343</v>
      </c>
      <c r="E13" s="383">
        <f>SCBData!$L$72</f>
        <v>78.131515637530072</v>
      </c>
      <c r="F13" s="11"/>
      <c r="M13" s="380" t="str">
        <f>SCBData!$A$297</f>
        <v>251 IT-arkitekter, systemutvecklare och testledare m.fl.</v>
      </c>
      <c r="N13" s="439">
        <f>SCBData!$B$297</f>
        <v>51</v>
      </c>
    </row>
    <row r="14" spans="1:14" ht="24" customHeight="1">
      <c r="B14" s="70" t="s">
        <v>30</v>
      </c>
      <c r="C14" s="96">
        <f>SCBData!$N$72</f>
        <v>80.396296897839861</v>
      </c>
      <c r="D14" s="96">
        <f>SCBData!$P$72</f>
        <v>78.392578606025779</v>
      </c>
      <c r="E14" s="383">
        <f>SCBData!$R$72</f>
        <v>79.399877526025719</v>
      </c>
      <c r="F14" s="11"/>
      <c r="M14" s="380" t="str">
        <f>SCBData!$A$298</f>
        <v>532 Undersköterskor</v>
      </c>
      <c r="N14" s="439">
        <f>SCBData!$B$298</f>
        <v>51</v>
      </c>
    </row>
    <row r="15" spans="1:14" ht="24" customHeight="1">
      <c r="B15" s="70" t="s">
        <v>31</v>
      </c>
      <c r="C15" s="96">
        <f>SCBData!$T$72</f>
        <v>77.040139616055853</v>
      </c>
      <c r="D15" s="96">
        <f>SCBData!$V$72</f>
        <v>74.148909679484902</v>
      </c>
      <c r="E15" s="383">
        <f>SCBData!$X$72</f>
        <v>75.608252144958684</v>
      </c>
      <c r="F15" s="11"/>
      <c r="M15" s="380" t="str">
        <f>SCBData!$A$299</f>
        <v>242 Organisationsutvecklare, utredare och HR-specialister m.fl.</v>
      </c>
      <c r="N15" s="439">
        <f>SCBData!$B$299</f>
        <v>50</v>
      </c>
    </row>
    <row r="16" spans="1:14" ht="24" customHeight="1">
      <c r="B16" s="226" t="s">
        <v>111</v>
      </c>
      <c r="C16" s="227"/>
      <c r="D16" s="227"/>
      <c r="E16" s="228"/>
      <c r="F16" s="11"/>
      <c r="M16" s="380" t="str">
        <f>SCBData!$A$300</f>
        <v>222 Sjuksköterskor</v>
      </c>
      <c r="N16" s="439">
        <f>SCBData!$B$300</f>
        <v>43</v>
      </c>
    </row>
    <row r="17" spans="2:15" ht="24" customHeight="1">
      <c r="B17" s="70" t="s">
        <v>28</v>
      </c>
      <c r="C17" s="96">
        <f>SCBData!$B$74</f>
        <v>58.313202394706444</v>
      </c>
      <c r="D17" s="96">
        <f>SCBData!$D$74</f>
        <v>55.899419729206969</v>
      </c>
      <c r="E17" s="383">
        <f>SCBData!$F$74</f>
        <v>57.154560349535778</v>
      </c>
      <c r="F17" s="11"/>
      <c r="M17" s="380" t="str">
        <f>SCBData!$A$301</f>
        <v>214 Civilingenjörsyrken</v>
      </c>
      <c r="N17" s="439">
        <f>SCBData!$B$301</f>
        <v>39</v>
      </c>
    </row>
    <row r="18" spans="2:15" ht="24" customHeight="1">
      <c r="B18" s="70" t="s">
        <v>29</v>
      </c>
      <c r="C18" s="96">
        <f>SCBData!$H$74</f>
        <v>80.572971630765409</v>
      </c>
      <c r="D18" s="96">
        <f>SCBData!$J$74</f>
        <v>76.25765671836308</v>
      </c>
      <c r="E18" s="383">
        <f>SCBData!$L$74</f>
        <v>78.467652201557783</v>
      </c>
      <c r="F18" s="11"/>
      <c r="M18" s="380" t="str">
        <f>SCBData!$A$302</f>
        <v>534 Skötare, vårdare och personliga assistenter m.fl.</v>
      </c>
      <c r="N18" s="439">
        <f>SCBData!$B$302</f>
        <v>38</v>
      </c>
    </row>
    <row r="19" spans="2:15" ht="24" customHeight="1">
      <c r="B19" s="70" t="s">
        <v>30</v>
      </c>
      <c r="C19" s="96">
        <f>SCBData!$N$74</f>
        <v>80.997250620612334</v>
      </c>
      <c r="D19" s="96">
        <f>SCBData!$P$74</f>
        <v>78.46955946042867</v>
      </c>
      <c r="E19" s="383">
        <f>SCBData!$R$74</f>
        <v>79.754185093740674</v>
      </c>
      <c r="F19" s="11"/>
      <c r="M19" s="380" t="str">
        <f>SCBData!$A$303</f>
        <v>432 Lagerpersonal och transportledare m.fl.</v>
      </c>
      <c r="N19" s="439">
        <f>SCBData!$B$303</f>
        <v>33</v>
      </c>
    </row>
    <row r="20" spans="2:15" ht="24" customHeight="1">
      <c r="B20" s="70" t="s">
        <v>31</v>
      </c>
      <c r="C20" s="96">
        <f>SCBData!$T$74</f>
        <v>78.097775308704314</v>
      </c>
      <c r="D20" s="96">
        <f>SCBData!$V$74</f>
        <v>74.953784397612637</v>
      </c>
      <c r="E20" s="383">
        <f>SCBData!$X$74</f>
        <v>76.560987259090965</v>
      </c>
      <c r="F20" s="11"/>
      <c r="M20" s="380" t="str">
        <f>SCBData!$A$304</f>
        <v>833 Lastbils- och bussförare</v>
      </c>
      <c r="N20" s="439">
        <f>SCBData!$B$304</f>
        <v>31</v>
      </c>
    </row>
    <row r="21" spans="2:15" ht="24" customHeight="1">
      <c r="B21" s="226" t="s">
        <v>4</v>
      </c>
      <c r="C21" s="227"/>
      <c r="D21" s="227"/>
      <c r="E21" s="228"/>
      <c r="F21" s="11"/>
      <c r="M21" s="380" t="str">
        <f>SCBData!$A$305</f>
        <v>723 Fordonsmekaniker och reparatörer m.fl.</v>
      </c>
      <c r="N21" s="439">
        <f>SCBData!$B$305</f>
        <v>28</v>
      </c>
    </row>
    <row r="22" spans="2:15" ht="24" customHeight="1">
      <c r="B22" s="70" t="s">
        <v>28</v>
      </c>
      <c r="C22" s="96">
        <f>SCBData!$B$76</f>
        <v>59.138146687445406</v>
      </c>
      <c r="D22" s="96">
        <f>SCBData!$D$76</f>
        <v>57.967064897567177</v>
      </c>
      <c r="E22" s="383">
        <f>SCBData!$F$76</f>
        <v>58.567984405736759</v>
      </c>
      <c r="M22" s="380" t="str">
        <f>SCBData!$A$306</f>
        <v>241 Revisorer, finansanalytiker och fondförvaltare m.fl.</v>
      </c>
      <c r="N22" s="439">
        <f>SCBData!$B$306</f>
        <v>27</v>
      </c>
    </row>
    <row r="23" spans="2:15" ht="24" customHeight="1">
      <c r="B23" s="70" t="s">
        <v>29</v>
      </c>
      <c r="C23" s="96">
        <f>SCBData!$H$76</f>
        <v>81.219539521595436</v>
      </c>
      <c r="D23" s="96">
        <f>SCBData!$J$76</f>
        <v>77.936521696157385</v>
      </c>
      <c r="E23" s="383">
        <f>SCBData!$L$76</f>
        <v>79.611210442865271</v>
      </c>
      <c r="M23" s="380" t="str">
        <f>SCBData!$A$307</f>
        <v>531 Barnskötare och elevassistenter m.fl.</v>
      </c>
      <c r="N23" s="439">
        <f>SCBData!$B$307</f>
        <v>27</v>
      </c>
    </row>
    <row r="24" spans="2:15" ht="24" customHeight="1">
      <c r="B24" s="70" t="s">
        <v>30</v>
      </c>
      <c r="C24" s="96">
        <f>SCBData!$N$76</f>
        <v>81.01301892307103</v>
      </c>
      <c r="D24" s="96">
        <f>SCBData!$P$76</f>
        <v>78.903172995822572</v>
      </c>
      <c r="E24" s="383">
        <f>SCBData!$R$76</f>
        <v>79.967856148045769</v>
      </c>
      <c r="M24" s="380" t="str">
        <f>SCBData!$A$308</f>
        <v>331 Banktjänstemän och redovisningsekonomer m.fl.</v>
      </c>
      <c r="N24" s="439">
        <f>SCBData!$B$308</f>
        <v>26</v>
      </c>
    </row>
    <row r="25" spans="2:15" ht="24" customHeight="1">
      <c r="B25" s="71" t="s">
        <v>31</v>
      </c>
      <c r="C25" s="384">
        <f>SCBData!$T$76</f>
        <v>78.468614597445054</v>
      </c>
      <c r="D25" s="384">
        <f>SCBData!$V$76</f>
        <v>75.998226274982301</v>
      </c>
      <c r="E25" s="385">
        <f>SCBData!$X$76</f>
        <v>77.253421299359559</v>
      </c>
      <c r="F25" s="203"/>
      <c r="G25" s="203"/>
      <c r="M25" s="380" t="str">
        <f>SCBData!$A$309</f>
        <v>335 Skatte- och socialförsäkringshandläggare m.fl.</v>
      </c>
      <c r="N25" s="439">
        <f>SCBData!$B$309</f>
        <v>26</v>
      </c>
    </row>
    <row r="26" spans="2:15" ht="24" customHeight="1">
      <c r="F26" s="205"/>
      <c r="G26" s="205"/>
      <c r="M26" s="381" t="str">
        <f>SCBData!$A$310</f>
        <v>941 Snabbmatspersonal, köks- och restaurangbiträden m.fl.</v>
      </c>
      <c r="N26" s="440">
        <f>SCBData!$B$310</f>
        <v>23</v>
      </c>
    </row>
    <row r="27" spans="2:15" ht="24" customHeight="1">
      <c r="F27" s="205"/>
      <c r="G27" s="205"/>
      <c r="N27" s="441"/>
      <c r="O27" s="112"/>
    </row>
    <row r="28" spans="2:15" ht="24" customHeight="1">
      <c r="F28" s="207"/>
      <c r="G28" s="207"/>
      <c r="N28" s="441"/>
      <c r="O28" s="112"/>
    </row>
    <row r="29" spans="2:15" ht="24" customHeight="1">
      <c r="B29" s="159" t="s">
        <v>130</v>
      </c>
      <c r="F29" s="220"/>
      <c r="G29" s="220"/>
      <c r="N29" s="442"/>
      <c r="O29" s="68"/>
    </row>
    <row r="30" spans="2:15" ht="24" customHeight="1">
      <c r="B30" s="159"/>
      <c r="F30" s="220"/>
      <c r="G30" s="220"/>
      <c r="N30" s="442"/>
      <c r="O30" s="68"/>
    </row>
    <row r="31" spans="2:15" ht="24" customHeight="1">
      <c r="B31" s="202"/>
      <c r="C31" s="203"/>
      <c r="D31" s="203"/>
      <c r="E31" s="203"/>
      <c r="F31" s="73"/>
      <c r="G31" s="73"/>
      <c r="H31" s="513" t="str">
        <f>Karta!C5</f>
        <v>Strömsbro</v>
      </c>
      <c r="I31" s="514"/>
      <c r="J31" s="515"/>
      <c r="K31" s="516"/>
      <c r="L31" s="279"/>
      <c r="N31" s="442"/>
      <c r="O31" s="68"/>
    </row>
    <row r="32" spans="2:15" ht="24" customHeight="1">
      <c r="B32" s="204"/>
      <c r="C32" s="205"/>
      <c r="D32" s="205"/>
      <c r="E32" s="205"/>
      <c r="F32" s="74"/>
      <c r="G32" s="74"/>
      <c r="H32" s="280"/>
      <c r="I32" s="281"/>
      <c r="J32" s="282" t="str">
        <f>Karta!$D$7</f>
        <v>Gävle</v>
      </c>
      <c r="K32" s="283"/>
      <c r="L32" s="279"/>
      <c r="N32" s="442"/>
      <c r="O32" s="68"/>
    </row>
    <row r="33" spans="2:14" ht="15.75">
      <c r="B33" s="204"/>
      <c r="C33" s="205"/>
      <c r="D33" s="205"/>
      <c r="E33" s="205"/>
      <c r="F33" s="131"/>
      <c r="G33" s="131"/>
      <c r="H33" s="284"/>
      <c r="I33" s="285"/>
      <c r="J33" s="286"/>
      <c r="K33" s="278" t="str">
        <f>Karta!$D$6</f>
        <v>Gävleborgs län</v>
      </c>
      <c r="L33" s="279"/>
      <c r="M33" s="146"/>
      <c r="N33" s="443"/>
    </row>
    <row r="34" spans="2:14" ht="15.75">
      <c r="B34" s="204"/>
      <c r="C34" s="205"/>
      <c r="D34" s="205"/>
      <c r="E34" s="205"/>
      <c r="F34" s="131"/>
      <c r="G34" s="131"/>
      <c r="H34" s="284"/>
      <c r="I34" s="285"/>
      <c r="J34" s="286"/>
      <c r="K34" s="287"/>
      <c r="L34" s="288" t="s">
        <v>4</v>
      </c>
      <c r="M34" s="146"/>
      <c r="N34" s="443"/>
    </row>
    <row r="35" spans="2:14" ht="15">
      <c r="B35" s="206"/>
      <c r="C35" s="207"/>
      <c r="D35" s="207"/>
      <c r="E35" s="207"/>
      <c r="H35" s="208" t="s">
        <v>43</v>
      </c>
      <c r="I35" s="209" t="s">
        <v>5</v>
      </c>
      <c r="J35" s="210" t="s">
        <v>5</v>
      </c>
      <c r="K35" s="210"/>
      <c r="L35" s="211" t="s">
        <v>5</v>
      </c>
    </row>
    <row r="36" spans="2:14" s="42" customFormat="1" ht="15.75">
      <c r="B36" s="219" t="s">
        <v>53</v>
      </c>
      <c r="C36" s="220"/>
      <c r="D36" s="221"/>
      <c r="E36" s="222"/>
      <c r="H36" s="164">
        <f>SUM(H37:H38)</f>
        <v>120</v>
      </c>
      <c r="I36" s="223">
        <f>SUM(I37:I38)</f>
        <v>4.4510385756676554</v>
      </c>
      <c r="J36" s="223">
        <f>SUM(J37+J38)</f>
        <v>9.7301966363497776</v>
      </c>
      <c r="K36" s="223">
        <f>SUM(K37+K38)</f>
        <v>9.6771795491292956</v>
      </c>
      <c r="L36" s="224">
        <f>SUM(L37+L38)</f>
        <v>6.2035516957538155</v>
      </c>
      <c r="N36" s="444"/>
    </row>
    <row r="37" spans="2:14" ht="24" customHeight="1">
      <c r="B37" s="72" t="s">
        <v>32</v>
      </c>
      <c r="C37" s="97"/>
      <c r="D37" s="98"/>
      <c r="E37" s="99"/>
      <c r="H37" s="38">
        <f>SCBData!$B$80</f>
        <v>48</v>
      </c>
      <c r="I37" s="37">
        <f>SCBData!$B$81</f>
        <v>1.7804154302670623</v>
      </c>
      <c r="J37" s="37">
        <f>SCBData!$B$83</f>
        <v>3.4771268397608521</v>
      </c>
      <c r="K37" s="37">
        <f>SCBData!$B$85</f>
        <v>3.7981427447482048</v>
      </c>
      <c r="L37" s="37">
        <f>SCBData!$B$87</f>
        <v>3.1260243526091509</v>
      </c>
    </row>
    <row r="38" spans="2:14" ht="24" customHeight="1">
      <c r="B38" s="102" t="s">
        <v>33</v>
      </c>
      <c r="C38" s="100"/>
      <c r="D38" s="100"/>
      <c r="E38" s="101"/>
      <c r="H38" s="40">
        <f>SCBData!$C$80</f>
        <v>72</v>
      </c>
      <c r="I38" s="39">
        <f>SCBData!$C$81</f>
        <v>2.6706231454005933</v>
      </c>
      <c r="J38" s="39">
        <f>SCBData!$C$83</f>
        <v>6.2530697965889264</v>
      </c>
      <c r="K38" s="270">
        <f>SCBData!$C$85</f>
        <v>5.8790368043810899</v>
      </c>
      <c r="L38" s="75">
        <f>SCBData!$C$87</f>
        <v>3.0775273431446646</v>
      </c>
    </row>
    <row r="39" spans="2:14" ht="24" customHeight="1">
      <c r="B39" s="130"/>
      <c r="C39" s="131"/>
      <c r="D39" s="131"/>
      <c r="E39" s="131"/>
    </row>
    <row r="40" spans="2:14" ht="24" customHeight="1">
      <c r="B40" s="159" t="s">
        <v>55</v>
      </c>
      <c r="M40" s="158" t="str">
        <f>Karta!$D$7 &amp; " kommuns yrkesstruktur"</f>
        <v>Gävle kommuns yrkesstruktur</v>
      </c>
      <c r="N40" s="444"/>
    </row>
    <row r="41" spans="2:14" ht="24" customHeight="1">
      <c r="B41" s="42"/>
      <c r="C41" s="42"/>
      <c r="D41" s="42"/>
      <c r="E41" s="42"/>
      <c r="M41" s="127"/>
      <c r="N41" s="444"/>
    </row>
    <row r="42" spans="2:14" ht="24" customHeight="1">
      <c r="M42" s="379"/>
      <c r="N42" s="438" t="s">
        <v>2</v>
      </c>
    </row>
    <row r="43" spans="2:14" ht="24" customHeight="1">
      <c r="M43" s="225" t="s">
        <v>43</v>
      </c>
      <c r="N43" s="242">
        <f>SUM(N44:N63)</f>
        <v>22017</v>
      </c>
    </row>
    <row r="44" spans="2:14" ht="24" customHeight="1">
      <c r="M44" s="380" t="str">
        <f>SCBData!$A$314</f>
        <v>234 Grundskollärare, fritidspedagoger och förskollärare</v>
      </c>
      <c r="N44" s="439">
        <f>SCBData!$B$314</f>
        <v>2379</v>
      </c>
    </row>
    <row r="45" spans="2:14" ht="24" customHeight="1">
      <c r="M45" s="380" t="str">
        <f>SCBData!$A$315</f>
        <v>522 Butikspersonal</v>
      </c>
      <c r="N45" s="439">
        <f>SCBData!$B$315</f>
        <v>2219</v>
      </c>
    </row>
    <row r="46" spans="2:14" ht="24" customHeight="1">
      <c r="M46" s="380" t="str">
        <f>SCBData!$A$316</f>
        <v>411 Kontorsassistenter och sekreterare</v>
      </c>
      <c r="N46" s="439">
        <f>SCBData!$B$316</f>
        <v>1578</v>
      </c>
    </row>
    <row r="47" spans="2:14" ht="24" customHeight="1">
      <c r="M47" s="380" t="str">
        <f>SCBData!$A$317</f>
        <v>532 Undersköterskor</v>
      </c>
      <c r="N47" s="439">
        <f>SCBData!$B$317</f>
        <v>1575</v>
      </c>
    </row>
    <row r="48" spans="2:14" ht="24" customHeight="1">
      <c r="M48" s="380" t="str">
        <f>SCBData!$A$318</f>
        <v>534 Skötare, vårdare och personliga assistenter m.fl.</v>
      </c>
      <c r="N48" s="439">
        <f>SCBData!$B$318</f>
        <v>1463</v>
      </c>
    </row>
    <row r="49" spans="1:14" ht="24" customHeight="1">
      <c r="M49" s="380" t="str">
        <f>SCBData!$A$319</f>
        <v>332 Försäkringsrådgivare, företagssäljare och inköpare m.fl.</v>
      </c>
      <c r="N49" s="439">
        <f>SCBData!$B$319</f>
        <v>1201</v>
      </c>
    </row>
    <row r="50" spans="1:14" ht="24" customHeight="1">
      <c r="M50" s="380" t="str">
        <f>SCBData!$A$320</f>
        <v>311 Ingenjörer och tekniker</v>
      </c>
      <c r="N50" s="439">
        <f>SCBData!$B$320</f>
        <v>1126</v>
      </c>
    </row>
    <row r="51" spans="1:14" ht="24" customHeight="1">
      <c r="M51" s="380" t="str">
        <f>SCBData!$A$321</f>
        <v>222 Sjuksköterskor</v>
      </c>
      <c r="N51" s="439">
        <f>SCBData!$B$321</f>
        <v>1033</v>
      </c>
    </row>
    <row r="52" spans="1:14" ht="24" customHeight="1">
      <c r="M52" s="380" t="str">
        <f>SCBData!$A$322</f>
        <v>711 Snickare, murare och anläggningsarbetare</v>
      </c>
      <c r="N52" s="439">
        <f>SCBData!$B$322</f>
        <v>1033</v>
      </c>
    </row>
    <row r="53" spans="1:14" ht="24" customHeight="1">
      <c r="M53" s="380" t="str">
        <f>SCBData!$A$323</f>
        <v>242 Organisationsutvecklare, utredare och HR-specialister m.fl.</v>
      </c>
      <c r="N53" s="439">
        <f>SCBData!$B$323</f>
        <v>975</v>
      </c>
    </row>
    <row r="54" spans="1:14" ht="24" customHeight="1">
      <c r="M54" s="380" t="str">
        <f>SCBData!$A$324</f>
        <v>833 Lastbils- och bussförare</v>
      </c>
      <c r="N54" s="439">
        <f>SCBData!$B$324</f>
        <v>956</v>
      </c>
    </row>
    <row r="55" spans="1:14" ht="24" customHeight="1">
      <c r="M55" s="380" t="str">
        <f>SCBData!$A$325</f>
        <v>251 IT-arkitekter, systemutvecklare och testledare m.fl.</v>
      </c>
      <c r="N55" s="439">
        <f>SCBData!$B$325</f>
        <v>934</v>
      </c>
    </row>
    <row r="56" spans="1:14" ht="24" customHeight="1">
      <c r="M56" s="380" t="str">
        <f>SCBData!$A$326</f>
        <v>533 Vårdbiträden</v>
      </c>
      <c r="N56" s="439">
        <f>SCBData!$B$326</f>
        <v>896</v>
      </c>
    </row>
    <row r="57" spans="1:14" ht="24" customHeight="1">
      <c r="M57" s="380" t="str">
        <f>SCBData!$A$327</f>
        <v>941 Snabbmatspersonal, köks- och restaurangbiträden m.fl.</v>
      </c>
      <c r="N57" s="439">
        <f>SCBData!$B$327</f>
        <v>779</v>
      </c>
    </row>
    <row r="58" spans="1:14" ht="24" customHeight="1">
      <c r="M58" s="380" t="str">
        <f>SCBData!$A$328</f>
        <v>335 Skatte- och socialförsäkringshandläggare m.fl.</v>
      </c>
      <c r="N58" s="439">
        <f>SCBData!$B$328</f>
        <v>706</v>
      </c>
    </row>
    <row r="59" spans="1:14" s="42" customFormat="1" ht="24" customHeight="1">
      <c r="B59" s="2"/>
      <c r="C59" s="2"/>
      <c r="D59" s="2"/>
      <c r="E59" s="2"/>
      <c r="M59" s="380" t="str">
        <f>SCBData!$A$329</f>
        <v>214 Civilingenjörsyrken</v>
      </c>
      <c r="N59" s="439">
        <f>SCBData!$B$329</f>
        <v>689</v>
      </c>
    </row>
    <row r="60" spans="1:14" s="42" customFormat="1" ht="24" customHeight="1">
      <c r="B60" s="2"/>
      <c r="C60" s="2"/>
      <c r="D60" s="2"/>
      <c r="E60" s="2"/>
      <c r="M60" s="380" t="str">
        <f>SCBData!$A$330</f>
        <v>911 Städare och hemservicepersonal m.fl.</v>
      </c>
      <c r="N60" s="439">
        <f>SCBData!$B$330</f>
        <v>680</v>
      </c>
    </row>
    <row r="61" spans="1:14" s="43" customFormat="1" ht="24" customHeight="1">
      <c r="B61" s="2"/>
      <c r="C61" s="2"/>
      <c r="D61" s="2"/>
      <c r="E61" s="2"/>
      <c r="F61" s="2"/>
      <c r="G61" s="2"/>
      <c r="H61" s="2"/>
      <c r="I61" s="2"/>
      <c r="J61" s="2"/>
      <c r="K61" s="2"/>
      <c r="L61" s="2"/>
      <c r="M61" s="380" t="str">
        <f>SCBData!$A$331</f>
        <v>432 Lagerpersonal och transportledare m.fl.</v>
      </c>
      <c r="N61" s="439">
        <f>SCBData!$B$331</f>
        <v>638</v>
      </c>
    </row>
    <row r="62" spans="1:14" ht="24" customHeight="1">
      <c r="M62" s="380" t="str">
        <f>SCBData!$A$332</f>
        <v>531 Barnskötare och elevassistenter m.fl.</v>
      </c>
      <c r="N62" s="439">
        <f>SCBData!$B$332</f>
        <v>597</v>
      </c>
    </row>
    <row r="63" spans="1:14" customFormat="1" ht="24" customHeight="1">
      <c r="A63" s="110"/>
      <c r="B63" s="2"/>
      <c r="C63" s="2"/>
      <c r="D63" s="2"/>
      <c r="E63" s="2"/>
      <c r="F63" s="2"/>
      <c r="G63" s="2"/>
      <c r="H63" s="2"/>
      <c r="I63" s="2"/>
      <c r="J63" s="2"/>
      <c r="K63" s="2"/>
      <c r="L63" s="2"/>
      <c r="M63" s="381" t="str">
        <f>SCBData!$A$333</f>
        <v>723 Fordonsmekaniker och reparatörer m.fl.</v>
      </c>
      <c r="N63" s="440">
        <f>SCBData!$B$333</f>
        <v>560</v>
      </c>
    </row>
    <row r="64" spans="1:14" customFormat="1" ht="15">
      <c r="B64" s="42"/>
      <c r="C64" s="42"/>
      <c r="D64" s="42"/>
      <c r="E64" s="42"/>
      <c r="F64" s="2"/>
      <c r="G64" s="2"/>
      <c r="H64" s="2"/>
      <c r="I64" s="2"/>
      <c r="J64" s="2"/>
      <c r="K64" s="2"/>
      <c r="L64" s="2"/>
      <c r="M64" s="2"/>
      <c r="N64" s="95"/>
    </row>
    <row r="65" spans="2:5" ht="15">
      <c r="B65" s="42"/>
      <c r="C65" s="42"/>
      <c r="D65" s="42"/>
      <c r="E65" s="42"/>
    </row>
  </sheetData>
  <mergeCells count="1">
    <mergeCell ref="H31:K31"/>
  </mergeCells>
  <phoneticPr fontId="0" type="noConversion"/>
  <pageMargins left="0.70866141732283472" right="7.874015748031496E-2" top="0.70866141732283472" bottom="0.70866141732283472" header="0.51181102362204722" footer="0.51181102362204722"/>
  <pageSetup paperSize="9" scale="46" orientation="portrait" r:id="rId1"/>
  <headerFooter alignWithMargins="0">
    <oddFooter>&amp;L&amp;Z&amp;F</oddFooter>
  </headerFooter>
  <drawing r:id="rId2"/>
  <legacyDrawing r:id="rId3"/>
  <legacyDrawingHF r:id="rId4"/>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8">
    <pageSetUpPr autoPageBreaks="0" fitToPage="1"/>
  </sheetPr>
  <dimension ref="A1:M37"/>
  <sheetViews>
    <sheetView showGridLines="0" zoomScale="75" zoomScaleNormal="75" workbookViewId="0"/>
  </sheetViews>
  <sheetFormatPr defaultRowHeight="12.75"/>
  <cols>
    <col min="1" max="1" width="5.7109375" style="2" customWidth="1"/>
    <col min="2" max="2" width="20" style="2" customWidth="1"/>
    <col min="3" max="3" width="23.85546875" style="2" customWidth="1"/>
    <col min="4" max="4" width="20" style="2" customWidth="1"/>
    <col min="5" max="5" width="14.140625" style="2" customWidth="1"/>
    <col min="6" max="6" width="10.140625" style="2" customWidth="1"/>
    <col min="7" max="7" width="14.140625" style="2" customWidth="1"/>
    <col min="8" max="8" width="10.140625" style="2" customWidth="1"/>
    <col min="9" max="9" width="14.140625" style="2" customWidth="1"/>
    <col min="10" max="10" width="10.140625" style="2" customWidth="1"/>
    <col min="11" max="11" width="11.7109375" style="2" bestFit="1" customWidth="1"/>
    <col min="12" max="12" width="9.140625" style="2"/>
    <col min="13" max="13" width="21" style="2" customWidth="1"/>
    <col min="14" max="16384" width="9.140625" style="2"/>
  </cols>
  <sheetData>
    <row r="1" spans="1:13" ht="24" customHeight="1"/>
    <row r="2" spans="1:13" ht="24" customHeight="1"/>
    <row r="3" spans="1:13" s="41" customFormat="1" ht="25.5">
      <c r="A3" s="45"/>
      <c r="B3" s="156" t="s">
        <v>131</v>
      </c>
      <c r="C3" s="58"/>
      <c r="D3" s="58"/>
      <c r="E3" s="58"/>
      <c r="F3" s="58"/>
      <c r="G3" s="58"/>
      <c r="H3" s="58"/>
      <c r="I3" s="58"/>
      <c r="J3" s="58"/>
      <c r="K3" s="58"/>
    </row>
    <row r="4" spans="1:13" s="118" customFormat="1" ht="15">
      <c r="B4" s="124"/>
      <c r="C4" s="124"/>
      <c r="D4" s="124"/>
      <c r="E4" s="124"/>
      <c r="F4" s="124"/>
      <c r="G4" s="124"/>
      <c r="H4" s="124"/>
      <c r="I4" s="124"/>
      <c r="J4" s="124"/>
      <c r="K4" s="124"/>
    </row>
    <row r="5" spans="1:13" ht="15.75" customHeight="1">
      <c r="B5" s="353"/>
      <c r="C5" s="354"/>
      <c r="D5" s="354"/>
      <c r="E5" s="509" t="str">
        <f>Karta!$C$5</f>
        <v>Strömsbro</v>
      </c>
      <c r="F5" s="509"/>
      <c r="G5" s="521" t="str">
        <f>Karta!$D$7</f>
        <v>Gävle</v>
      </c>
      <c r="H5" s="521"/>
      <c r="I5" s="521" t="str">
        <f>Karta!$D$6</f>
        <v>Gävleborgs län</v>
      </c>
      <c r="J5" s="521"/>
      <c r="K5" s="509" t="s">
        <v>42</v>
      </c>
      <c r="L5" s="519"/>
      <c r="M5" s="12"/>
    </row>
    <row r="6" spans="1:13" ht="15.75" customHeight="1">
      <c r="B6" s="186"/>
      <c r="C6" s="187"/>
      <c r="D6" s="187"/>
      <c r="E6" s="510"/>
      <c r="F6" s="510"/>
      <c r="G6" s="522"/>
      <c r="H6" s="522"/>
      <c r="I6" s="522"/>
      <c r="J6" s="522"/>
      <c r="K6" s="510"/>
      <c r="L6" s="520"/>
      <c r="M6" s="12"/>
    </row>
    <row r="7" spans="1:13" ht="15.75" customHeight="1">
      <c r="B7" s="186"/>
      <c r="C7" s="187"/>
      <c r="D7" s="212"/>
      <c r="E7" s="510"/>
      <c r="F7" s="510"/>
      <c r="G7" s="522"/>
      <c r="H7" s="522"/>
      <c r="I7" s="522"/>
      <c r="J7" s="522"/>
      <c r="K7" s="510"/>
      <c r="L7" s="520"/>
      <c r="M7" s="12"/>
    </row>
    <row r="8" spans="1:13" ht="15">
      <c r="B8" s="186" t="s">
        <v>36</v>
      </c>
      <c r="C8" s="187"/>
      <c r="D8" s="187"/>
      <c r="E8" s="187" t="s">
        <v>2</v>
      </c>
      <c r="F8" s="213" t="s">
        <v>5</v>
      </c>
      <c r="G8" s="187" t="s">
        <v>2</v>
      </c>
      <c r="H8" s="213" t="s">
        <v>5</v>
      </c>
      <c r="I8" s="187" t="s">
        <v>2</v>
      </c>
      <c r="J8" s="213" t="s">
        <v>5</v>
      </c>
      <c r="K8" s="187" t="s">
        <v>2</v>
      </c>
      <c r="L8" s="214" t="s">
        <v>5</v>
      </c>
      <c r="M8" s="12"/>
    </row>
    <row r="9" spans="1:13" ht="24" customHeight="1">
      <c r="B9" s="215" t="s">
        <v>0</v>
      </c>
      <c r="C9" s="216"/>
      <c r="D9" s="217"/>
      <c r="E9" s="218">
        <f t="shared" ref="E9:L9" si="0">SUM(E10:E15)</f>
        <v>3613</v>
      </c>
      <c r="F9" s="293">
        <f t="shared" si="0"/>
        <v>100</v>
      </c>
      <c r="G9" s="218">
        <f t="shared" si="0"/>
        <v>72432</v>
      </c>
      <c r="H9" s="293">
        <f t="shared" si="0"/>
        <v>100.00000000000001</v>
      </c>
      <c r="I9" s="218">
        <f t="shared" si="0"/>
        <v>204899</v>
      </c>
      <c r="J9" s="293">
        <f t="shared" si="0"/>
        <v>100</v>
      </c>
      <c r="K9" s="218">
        <f t="shared" si="0"/>
        <v>7183679</v>
      </c>
      <c r="L9" s="386">
        <f t="shared" si="0"/>
        <v>100</v>
      </c>
      <c r="M9" s="12"/>
    </row>
    <row r="10" spans="1:13" ht="24" customHeight="1">
      <c r="B10" s="76" t="s">
        <v>41</v>
      </c>
      <c r="C10" s="86"/>
      <c r="D10" s="77"/>
      <c r="E10" s="60">
        <f>SCBData!$B$55</f>
        <v>542</v>
      </c>
      <c r="F10" s="294">
        <f>IF(ISERROR(E10/E$9*100),0,E10/E$9*100)</f>
        <v>15.001383891502906</v>
      </c>
      <c r="G10" s="60">
        <f>SCBData!$B$56</f>
        <v>14340</v>
      </c>
      <c r="H10" s="294">
        <f>IF(ISERROR(G10/G$9*100),0,G10/G$9*100)</f>
        <v>19.79787939032472</v>
      </c>
      <c r="I10" s="60">
        <f>SCBData!$B$57</f>
        <v>44385</v>
      </c>
      <c r="J10" s="294">
        <f>IF(ISERROR(I10/I$9*100),0,I10/I$9*100)</f>
        <v>21.661891956524922</v>
      </c>
      <c r="K10" s="60">
        <f>SCBData!$B$58</f>
        <v>1304463</v>
      </c>
      <c r="L10" s="387">
        <f>IF(ISERROR(K10/K$9*100),0,K10/K$9*100)</f>
        <v>18.158703917588745</v>
      </c>
      <c r="M10" s="13"/>
    </row>
    <row r="11" spans="1:13" ht="24" customHeight="1">
      <c r="B11" s="76" t="s">
        <v>35</v>
      </c>
      <c r="C11" s="86"/>
      <c r="D11" s="77"/>
      <c r="E11" s="60">
        <f>SCBData!$C$55</f>
        <v>752</v>
      </c>
      <c r="F11" s="294">
        <f t="shared" ref="F11:H15" si="1">IF(ISERROR(E11/E$9*100),0,E11/E$9*100)</f>
        <v>20.813728203708827</v>
      </c>
      <c r="G11" s="60">
        <f>SCBData!$C$56</f>
        <v>15672</v>
      </c>
      <c r="H11" s="294">
        <f t="shared" si="1"/>
        <v>21.636845593108017</v>
      </c>
      <c r="I11" s="60">
        <f>SCBData!$C$57</f>
        <v>52814</v>
      </c>
      <c r="J11" s="294">
        <f t="shared" ref="J11" si="2">IF(ISERROR(I11/I$9*100),0,I11/I$9*100)</f>
        <v>25.775626040146609</v>
      </c>
      <c r="K11" s="60">
        <f>SCBData!$C$58</f>
        <v>1502229</v>
      </c>
      <c r="L11" s="387">
        <f t="shared" ref="L11" si="3">IF(ISERROR(K11/K$9*100),0,K11/K$9*100)</f>
        <v>20.911694411735269</v>
      </c>
      <c r="M11" s="13"/>
    </row>
    <row r="12" spans="1:13" ht="24" customHeight="1">
      <c r="B12" s="76" t="s">
        <v>34</v>
      </c>
      <c r="C12" s="86"/>
      <c r="D12" s="77"/>
      <c r="E12" s="60">
        <f>SCBData!$D$55</f>
        <v>904</v>
      </c>
      <c r="F12" s="294">
        <f t="shared" si="1"/>
        <v>25.020758372543593</v>
      </c>
      <c r="G12" s="60">
        <f>SCBData!$D$56</f>
        <v>17131</v>
      </c>
      <c r="H12" s="294">
        <f t="shared" si="1"/>
        <v>23.651148663574112</v>
      </c>
      <c r="I12" s="60">
        <f>SCBData!$D$57</f>
        <v>49664</v>
      </c>
      <c r="J12" s="294">
        <f t="shared" ref="J12" si="4">IF(ISERROR(I12/I$9*100),0,I12/I$9*100)</f>
        <v>24.23828325174842</v>
      </c>
      <c r="K12" s="60">
        <f>SCBData!$D$58</f>
        <v>1657405</v>
      </c>
      <c r="L12" s="387">
        <f t="shared" ref="L12" si="5">IF(ISERROR(K12/K$9*100),0,K12/K$9*100)</f>
        <v>23.071813203234719</v>
      </c>
      <c r="M12" s="13"/>
    </row>
    <row r="13" spans="1:13" ht="24" customHeight="1">
      <c r="B13" s="76" t="s">
        <v>37</v>
      </c>
      <c r="C13" s="86"/>
      <c r="D13" s="77"/>
      <c r="E13" s="60">
        <f>SCBData!$E$55</f>
        <v>496</v>
      </c>
      <c r="F13" s="294">
        <f t="shared" si="1"/>
        <v>13.728203708829229</v>
      </c>
      <c r="G13" s="60">
        <f>SCBData!$E$56</f>
        <v>10412</v>
      </c>
      <c r="H13" s="294">
        <f t="shared" si="1"/>
        <v>14.374861939474265</v>
      </c>
      <c r="I13" s="60">
        <f>SCBData!$E$57</f>
        <v>24941</v>
      </c>
      <c r="J13" s="294">
        <f t="shared" ref="J13" si="6">IF(ISERROR(I13/I$9*100),0,I13/I$9*100)</f>
        <v>12.172338566806085</v>
      </c>
      <c r="K13" s="60">
        <f>SCBData!$E$58</f>
        <v>1024522</v>
      </c>
      <c r="L13" s="387">
        <f t="shared" ref="L13" si="7">IF(ISERROR(K13/K$9*100),0,K13/K$9*100)</f>
        <v>14.261800951852107</v>
      </c>
      <c r="M13" s="13"/>
    </row>
    <row r="14" spans="1:13" ht="24" customHeight="1">
      <c r="B14" s="76" t="s">
        <v>40</v>
      </c>
      <c r="C14" s="86"/>
      <c r="D14" s="77"/>
      <c r="E14" s="60">
        <f>SCBData!$F$55</f>
        <v>889</v>
      </c>
      <c r="F14" s="294">
        <f t="shared" si="1"/>
        <v>24.605590921671741</v>
      </c>
      <c r="G14" s="60">
        <f>SCBData!$F$56</f>
        <v>13780</v>
      </c>
      <c r="H14" s="294">
        <f t="shared" si="1"/>
        <v>19.02474044621162</v>
      </c>
      <c r="I14" s="60">
        <f>SCBData!$F$57</f>
        <v>29715</v>
      </c>
      <c r="J14" s="294">
        <f t="shared" ref="J14" si="8">IF(ISERROR(I14/I$9*100),0,I14/I$9*100)</f>
        <v>14.502266970556224</v>
      </c>
      <c r="K14" s="60">
        <f>SCBData!$F$58</f>
        <v>1541768</v>
      </c>
      <c r="L14" s="387">
        <f t="shared" ref="L14" si="9">IF(ISERROR(K14/K$9*100),0,K14/K$9*100)</f>
        <v>21.46209484026221</v>
      </c>
      <c r="M14" s="13"/>
    </row>
    <row r="15" spans="1:13" ht="24" customHeight="1">
      <c r="B15" s="78" t="s">
        <v>6</v>
      </c>
      <c r="C15" s="87"/>
      <c r="D15" s="79"/>
      <c r="E15" s="388">
        <f>SCBData!$G$55</f>
        <v>30</v>
      </c>
      <c r="F15" s="389">
        <f t="shared" si="1"/>
        <v>0.83033490174370328</v>
      </c>
      <c r="G15" s="388">
        <f>SCBData!$G$56</f>
        <v>1097</v>
      </c>
      <c r="H15" s="389">
        <f t="shared" si="1"/>
        <v>1.5145239673072675</v>
      </c>
      <c r="I15" s="388">
        <f>SCBData!$G$57</f>
        <v>3380</v>
      </c>
      <c r="J15" s="389">
        <f t="shared" ref="J15" si="10">IF(ISERROR(I15/I$9*100),0,I15/I$9*100)</f>
        <v>1.6495932142177365</v>
      </c>
      <c r="K15" s="388">
        <f>SCBData!$G$58</f>
        <v>153292</v>
      </c>
      <c r="L15" s="390">
        <f t="shared" ref="L15" si="11">IF(ISERROR(K15/K$9*100),0,K15/K$9*100)</f>
        <v>2.1338926753269458</v>
      </c>
      <c r="M15" s="13"/>
    </row>
    <row r="16" spans="1:13" ht="24" customHeight="1">
      <c r="B16" s="62"/>
      <c r="C16" s="62"/>
      <c r="D16" s="62"/>
      <c r="E16" s="63"/>
      <c r="F16" s="85"/>
      <c r="G16" s="63"/>
      <c r="H16" s="85"/>
      <c r="I16" s="63"/>
      <c r="J16" s="85"/>
      <c r="K16" s="13"/>
    </row>
    <row r="17" spans="2:11" ht="24" customHeight="1">
      <c r="B17" s="63"/>
      <c r="C17" s="63"/>
      <c r="D17" s="85"/>
      <c r="E17" s="63"/>
      <c r="F17" s="85"/>
      <c r="G17" s="13"/>
    </row>
    <row r="18" spans="2:11" ht="24" customHeight="1">
      <c r="B18" s="63"/>
      <c r="C18" s="63"/>
      <c r="D18" s="85"/>
      <c r="E18" s="63"/>
      <c r="F18" s="85"/>
      <c r="G18" s="13"/>
    </row>
    <row r="19" spans="2:11" ht="24" customHeight="1">
      <c r="B19" s="63"/>
      <c r="C19" s="63"/>
      <c r="D19" s="85"/>
      <c r="E19" s="63"/>
      <c r="F19" s="85"/>
      <c r="G19" s="13"/>
    </row>
    <row r="20" spans="2:11" ht="24" customHeight="1">
      <c r="B20" s="63"/>
      <c r="C20" s="63"/>
      <c r="D20" s="85"/>
      <c r="E20" s="63"/>
      <c r="F20" s="85"/>
      <c r="G20" s="13"/>
    </row>
    <row r="21" spans="2:11" ht="24" customHeight="1">
      <c r="B21" s="63"/>
      <c r="C21" s="63"/>
      <c r="D21" s="85"/>
      <c r="E21" s="63"/>
      <c r="F21" s="85"/>
      <c r="G21" s="13"/>
    </row>
    <row r="22" spans="2:11" ht="24" customHeight="1">
      <c r="B22" s="63"/>
      <c r="C22" s="63"/>
      <c r="D22" s="85"/>
      <c r="E22" s="63"/>
      <c r="F22" s="85"/>
      <c r="G22" s="13"/>
    </row>
    <row r="23" spans="2:11" ht="24" customHeight="1">
      <c r="B23" s="63"/>
      <c r="C23" s="63"/>
      <c r="D23" s="85"/>
      <c r="E23" s="63"/>
      <c r="F23" s="85"/>
      <c r="G23" s="13"/>
    </row>
    <row r="24" spans="2:11" ht="24" customHeight="1">
      <c r="B24" s="62"/>
      <c r="C24" s="62"/>
      <c r="D24" s="62"/>
      <c r="E24" s="63"/>
      <c r="F24" s="85"/>
      <c r="G24" s="63"/>
      <c r="H24" s="85"/>
      <c r="I24" s="63"/>
      <c r="J24" s="85"/>
      <c r="K24" s="13"/>
    </row>
    <row r="25" spans="2:11" ht="24" customHeight="1">
      <c r="B25" s="62"/>
      <c r="C25" s="62"/>
      <c r="D25" s="62"/>
      <c r="E25" s="63"/>
      <c r="F25" s="85"/>
      <c r="G25" s="63"/>
      <c r="H25" s="85"/>
      <c r="I25" s="63"/>
      <c r="J25" s="85"/>
      <c r="K25" s="13"/>
    </row>
    <row r="26" spans="2:11" ht="24" customHeight="1">
      <c r="B26" s="62"/>
      <c r="C26" s="62"/>
      <c r="D26" s="62"/>
      <c r="E26" s="63"/>
      <c r="F26" s="85"/>
      <c r="G26" s="63"/>
      <c r="H26" s="85"/>
      <c r="I26" s="63"/>
      <c r="J26" s="85"/>
      <c r="K26" s="13"/>
    </row>
    <row r="27" spans="2:11" ht="24" customHeight="1">
      <c r="B27" s="62"/>
      <c r="C27" s="62"/>
      <c r="D27" s="62"/>
      <c r="E27" s="63"/>
      <c r="F27" s="85"/>
      <c r="G27" s="63"/>
      <c r="H27" s="85"/>
      <c r="I27" s="63"/>
      <c r="J27" s="85"/>
      <c r="K27" s="13"/>
    </row>
    <row r="28" spans="2:11" ht="24" customHeight="1">
      <c r="B28" s="62"/>
      <c r="C28" s="62"/>
      <c r="D28" s="62"/>
      <c r="E28" s="63"/>
      <c r="F28" s="85"/>
      <c r="G28" s="63"/>
      <c r="H28" s="85"/>
      <c r="I28" s="63"/>
      <c r="J28" s="85"/>
      <c r="K28" s="13"/>
    </row>
    <row r="29" spans="2:11" ht="24" customHeight="1">
      <c r="B29" s="62"/>
      <c r="C29" s="62"/>
      <c r="D29" s="62"/>
      <c r="E29" s="63"/>
      <c r="F29" s="85"/>
      <c r="G29" s="63"/>
      <c r="H29" s="85"/>
      <c r="I29" s="63"/>
      <c r="J29" s="85"/>
      <c r="K29" s="13"/>
    </row>
    <row r="30" spans="2:11" ht="24" customHeight="1">
      <c r="B30" s="62"/>
      <c r="C30" s="62"/>
      <c r="D30" s="62"/>
      <c r="E30" s="63"/>
      <c r="F30" s="85"/>
      <c r="G30" s="63"/>
      <c r="H30" s="85"/>
      <c r="I30" s="63"/>
      <c r="J30" s="85"/>
      <c r="K30" s="13"/>
    </row>
    <row r="31" spans="2:11" ht="15">
      <c r="B31" s="62"/>
      <c r="C31" s="62"/>
      <c r="D31" s="62"/>
      <c r="E31" s="63"/>
      <c r="F31" s="85"/>
      <c r="G31" s="63"/>
      <c r="H31" s="85"/>
      <c r="I31" s="63"/>
      <c r="J31" s="85"/>
      <c r="K31" s="13"/>
    </row>
    <row r="32" spans="2:11" ht="15">
      <c r="B32" s="62"/>
      <c r="C32" s="62"/>
      <c r="D32" s="62"/>
      <c r="E32" s="63"/>
      <c r="F32" s="85"/>
      <c r="G32" s="63"/>
      <c r="H32" s="85"/>
      <c r="I32" s="63"/>
      <c r="J32" s="85"/>
      <c r="K32" s="13"/>
    </row>
    <row r="33" spans="1:11" ht="15">
      <c r="B33" s="62"/>
      <c r="C33" s="62"/>
      <c r="D33" s="62"/>
      <c r="E33" s="63"/>
      <c r="F33" s="85"/>
      <c r="G33" s="63"/>
      <c r="H33" s="85"/>
      <c r="I33" s="63"/>
      <c r="J33" s="85"/>
      <c r="K33" s="13"/>
    </row>
    <row r="34" spans="1:11" s="43" customFormat="1" ht="18"/>
    <row r="35" spans="1:11" ht="15.6" customHeight="1">
      <c r="B35" s="517"/>
      <c r="C35" s="518"/>
      <c r="D35" s="518"/>
      <c r="E35" s="518"/>
      <c r="F35" s="518"/>
      <c r="G35" s="518"/>
      <c r="H35" s="518"/>
      <c r="I35" s="518"/>
      <c r="J35" s="518"/>
    </row>
    <row r="36" spans="1:11" customFormat="1" ht="15">
      <c r="A36" s="110"/>
    </row>
    <row r="37" spans="1:11" customFormat="1">
      <c r="B37" s="82"/>
      <c r="C37" s="82"/>
      <c r="D37" s="82"/>
      <c r="E37" s="82"/>
      <c r="F37" s="82"/>
      <c r="G37" s="82"/>
      <c r="H37" s="82"/>
      <c r="I37" s="82"/>
      <c r="J37" s="82"/>
      <c r="K37" s="32"/>
    </row>
  </sheetData>
  <mergeCells count="5">
    <mergeCell ref="B35:J35"/>
    <mergeCell ref="K5:L7"/>
    <mergeCell ref="E5:F7"/>
    <mergeCell ref="G5:H7"/>
    <mergeCell ref="I5:J7"/>
  </mergeCells>
  <phoneticPr fontId="0" type="noConversion"/>
  <pageMargins left="0.7" right="0.49" top="0.71" bottom="0.72" header="0.5" footer="0.5"/>
  <pageSetup paperSize="9" scale="67" orientation="portrait" r:id="rId1"/>
  <headerFooter alignWithMargins="0">
    <oddFooter>&amp;L&amp;Z&amp;F</oddFooter>
  </headerFooter>
  <drawing r:id="rId2"/>
  <legacyDrawing r:id="rId3"/>
  <legacyDrawingHF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9">
    <pageSetUpPr autoPageBreaks="0" fitToPage="1"/>
  </sheetPr>
  <dimension ref="A1:M37"/>
  <sheetViews>
    <sheetView showGridLines="0" zoomScale="75" zoomScaleNormal="75" workbookViewId="0"/>
  </sheetViews>
  <sheetFormatPr defaultRowHeight="12.75"/>
  <cols>
    <col min="1" max="1" width="5.7109375" style="2" customWidth="1"/>
    <col min="2" max="2" width="20" style="2" customWidth="1"/>
    <col min="3" max="3" width="23.85546875" style="2" customWidth="1"/>
    <col min="4" max="4" width="43.7109375" style="2" customWidth="1"/>
    <col min="5" max="5" width="14.140625" style="2" customWidth="1"/>
    <col min="6" max="6" width="10.140625" style="2" customWidth="1"/>
    <col min="7" max="7" width="14.140625" style="2" customWidth="1"/>
    <col min="8" max="8" width="10.140625" style="2" customWidth="1"/>
    <col min="9" max="9" width="14.140625" style="2" customWidth="1"/>
    <col min="10" max="10" width="10.140625" style="2" customWidth="1"/>
    <col min="11" max="11" width="11.7109375" style="2" bestFit="1" customWidth="1"/>
    <col min="12" max="12" width="9.140625" style="2"/>
    <col min="13" max="13" width="21" style="2" customWidth="1"/>
    <col min="14" max="16384" width="9.140625" style="2"/>
  </cols>
  <sheetData>
    <row r="1" spans="1:13" ht="24" customHeight="1">
      <c r="B1" s="262"/>
    </row>
    <row r="2" spans="1:13" ht="24" customHeight="1"/>
    <row r="3" spans="1:13" s="41" customFormat="1" ht="25.5">
      <c r="A3" s="45"/>
      <c r="B3" s="152" t="s">
        <v>158</v>
      </c>
      <c r="C3" s="58"/>
      <c r="D3" s="58"/>
      <c r="E3" s="58"/>
      <c r="F3" s="58"/>
      <c r="G3" s="58"/>
      <c r="H3" s="58"/>
      <c r="I3" s="58"/>
      <c r="J3" s="58"/>
      <c r="K3" s="58"/>
    </row>
    <row r="4" spans="1:13" s="118" customFormat="1" ht="15">
      <c r="B4" s="265" t="s">
        <v>136</v>
      </c>
      <c r="C4" s="124"/>
      <c r="D4" s="124"/>
      <c r="E4" s="124"/>
      <c r="F4" s="124"/>
      <c r="G4" s="124"/>
      <c r="H4" s="124"/>
      <c r="I4" s="124"/>
      <c r="J4" s="124"/>
      <c r="K4" s="124"/>
    </row>
    <row r="5" spans="1:13" s="118" customFormat="1" ht="15">
      <c r="B5" s="265"/>
      <c r="C5" s="124"/>
      <c r="D5" s="124"/>
      <c r="E5" s="124"/>
      <c r="F5" s="124"/>
      <c r="G5" s="124"/>
      <c r="H5" s="124"/>
      <c r="I5" s="124"/>
      <c r="J5" s="124"/>
      <c r="K5" s="124"/>
    </row>
    <row r="6" spans="1:13" ht="15.75" customHeight="1">
      <c r="B6" s="353"/>
      <c r="C6" s="354"/>
      <c r="D6" s="354"/>
      <c r="E6" s="509" t="str">
        <f>Karta!$C$5</f>
        <v>Strömsbro</v>
      </c>
      <c r="F6" s="509"/>
      <c r="G6" s="521" t="str">
        <f>Karta!$D$7</f>
        <v>Gävle</v>
      </c>
      <c r="H6" s="521"/>
      <c r="I6" s="521" t="str">
        <f>Karta!$D$6</f>
        <v>Gävleborgs län</v>
      </c>
      <c r="J6" s="521"/>
      <c r="K6" s="509" t="s">
        <v>42</v>
      </c>
      <c r="L6" s="519"/>
      <c r="M6" s="12"/>
    </row>
    <row r="7" spans="1:13" ht="15.75" customHeight="1">
      <c r="B7" s="186"/>
      <c r="C7" s="187"/>
      <c r="D7" s="187"/>
      <c r="E7" s="510"/>
      <c r="F7" s="510"/>
      <c r="G7" s="522"/>
      <c r="H7" s="522"/>
      <c r="I7" s="522"/>
      <c r="J7" s="522"/>
      <c r="K7" s="510"/>
      <c r="L7" s="520"/>
      <c r="M7" s="12"/>
    </row>
    <row r="8" spans="1:13" ht="15.75" customHeight="1">
      <c r="B8" s="186"/>
      <c r="C8" s="187"/>
      <c r="D8" s="212"/>
      <c r="E8" s="510"/>
      <c r="F8" s="510"/>
      <c r="G8" s="522"/>
      <c r="H8" s="522"/>
      <c r="I8" s="522"/>
      <c r="J8" s="522"/>
      <c r="K8" s="510"/>
      <c r="L8" s="520"/>
      <c r="M8" s="12"/>
    </row>
    <row r="9" spans="1:13" ht="15">
      <c r="B9" s="186" t="s">
        <v>157</v>
      </c>
      <c r="C9" s="187"/>
      <c r="D9" s="187"/>
      <c r="E9" s="187" t="s">
        <v>2</v>
      </c>
      <c r="F9" s="213" t="s">
        <v>5</v>
      </c>
      <c r="G9" s="187" t="s">
        <v>2</v>
      </c>
      <c r="H9" s="213" t="s">
        <v>5</v>
      </c>
      <c r="I9" s="187" t="s">
        <v>2</v>
      </c>
      <c r="J9" s="213" t="s">
        <v>5</v>
      </c>
      <c r="K9" s="187" t="s">
        <v>2</v>
      </c>
      <c r="L9" s="214" t="s">
        <v>5</v>
      </c>
      <c r="M9" s="12"/>
    </row>
    <row r="10" spans="1:13" ht="24" customHeight="1">
      <c r="B10" s="215" t="s">
        <v>159</v>
      </c>
      <c r="C10" s="216"/>
      <c r="D10" s="217"/>
      <c r="E10" s="218">
        <f>SCBData!$F$62</f>
        <v>2264</v>
      </c>
      <c r="F10" s="293"/>
      <c r="G10" s="218">
        <f>SCBData!$F$63</f>
        <v>45475</v>
      </c>
      <c r="H10" s="293"/>
      <c r="I10" s="218">
        <f>SCBData!$F$64</f>
        <v>131272</v>
      </c>
      <c r="J10" s="293"/>
      <c r="K10" s="218">
        <f>SCBData!$F$65</f>
        <v>4330401</v>
      </c>
      <c r="L10" s="386"/>
      <c r="M10" s="12"/>
    </row>
    <row r="11" spans="1:13" ht="24" customHeight="1">
      <c r="B11" s="215" t="s">
        <v>0</v>
      </c>
      <c r="C11" s="216"/>
      <c r="D11" s="217"/>
      <c r="E11" s="218">
        <f t="shared" ref="E11:L11" si="0">SUM(E12:E15)</f>
        <v>2316</v>
      </c>
      <c r="F11" s="293">
        <f t="shared" si="0"/>
        <v>102.29681978798587</v>
      </c>
      <c r="G11" s="218">
        <f t="shared" si="0"/>
        <v>42803</v>
      </c>
      <c r="H11" s="293">
        <f t="shared" si="0"/>
        <v>94.124244090159436</v>
      </c>
      <c r="I11" s="218">
        <f t="shared" si="0"/>
        <v>135963</v>
      </c>
      <c r="J11" s="293">
        <f t="shared" si="0"/>
        <v>103.57349625205681</v>
      </c>
      <c r="K11" s="218">
        <f t="shared" si="0"/>
        <v>3974438</v>
      </c>
      <c r="L11" s="386">
        <f t="shared" si="0"/>
        <v>91.779906756903102</v>
      </c>
      <c r="M11" s="12"/>
    </row>
    <row r="12" spans="1:13" ht="24" customHeight="1">
      <c r="B12" s="76" t="s">
        <v>137</v>
      </c>
      <c r="C12" s="86"/>
      <c r="D12" s="77"/>
      <c r="E12" s="60">
        <f>SCBData!$B$62</f>
        <v>2094</v>
      </c>
      <c r="F12" s="294">
        <f>IF(ISERROR(E12/E$10*100),0,E12/E$10*100)</f>
        <v>92.491166077738512</v>
      </c>
      <c r="G12" s="60">
        <f>SCBData!$B$63</f>
        <v>37781</v>
      </c>
      <c r="H12" s="294">
        <f>IF(ISERROR(G12/G$10*100),0,G12/G$10*100)</f>
        <v>83.080813633864764</v>
      </c>
      <c r="I12" s="60">
        <f>SCBData!$B$64</f>
        <v>118497</v>
      </c>
      <c r="J12" s="294">
        <f>IF(ISERROR(I12/I$10*100),0,I12/I$10*100)</f>
        <v>90.268297885306851</v>
      </c>
      <c r="K12" s="60">
        <f>SCBData!$B$65</f>
        <v>3552473</v>
      </c>
      <c r="L12" s="387">
        <f>IF(ISERROR(K12/K$10*100),0,K12/K$10*100)</f>
        <v>82.035659053283979</v>
      </c>
      <c r="M12" s="13"/>
    </row>
    <row r="13" spans="1:13" ht="24" customHeight="1">
      <c r="B13" s="76" t="s">
        <v>138</v>
      </c>
      <c r="C13" s="86"/>
      <c r="D13" s="77"/>
      <c r="E13" s="60">
        <f>SCBData!$C$62</f>
        <v>143</v>
      </c>
      <c r="F13" s="294">
        <f t="shared" ref="F13:H15" si="1">IF(ISERROR(E13/E$10*100),0,E13/E$10*100)</f>
        <v>6.3162544169611312</v>
      </c>
      <c r="G13" s="60">
        <f>SCBData!$C$63</f>
        <v>2864</v>
      </c>
      <c r="H13" s="294">
        <f t="shared" si="1"/>
        <v>6.2979659153380982</v>
      </c>
      <c r="I13" s="60">
        <f>SCBData!$C$64</f>
        <v>8840</v>
      </c>
      <c r="J13" s="294">
        <f t="shared" ref="J13" si="2">IF(ISERROR(I13/I$10*100),0,I13/I$10*100)</f>
        <v>6.7341093302455963</v>
      </c>
      <c r="K13" s="60">
        <f>SCBData!$C$65</f>
        <v>231448</v>
      </c>
      <c r="L13" s="387">
        <f t="shared" ref="L13" si="3">IF(ISERROR(K13/K$10*100),0,K13/K$10*100)</f>
        <v>5.344724426213646</v>
      </c>
      <c r="M13" s="13"/>
    </row>
    <row r="14" spans="1:13" ht="24" customHeight="1">
      <c r="B14" s="76" t="s">
        <v>139</v>
      </c>
      <c r="C14" s="86"/>
      <c r="D14" s="77"/>
      <c r="E14" s="60">
        <f>SCBData!$D$62</f>
        <v>49</v>
      </c>
      <c r="F14" s="294">
        <f t="shared" si="1"/>
        <v>2.1643109540636045</v>
      </c>
      <c r="G14" s="60">
        <f>SCBData!$D$63</f>
        <v>1565</v>
      </c>
      <c r="H14" s="294">
        <f t="shared" si="1"/>
        <v>3.4414513468938979</v>
      </c>
      <c r="I14" s="60">
        <f>SCBData!$D$64</f>
        <v>6516</v>
      </c>
      <c r="J14" s="294">
        <f t="shared" ref="J14" si="4">IF(ISERROR(I14/I$10*100),0,I14/I$10*100)</f>
        <v>4.9637394112986772</v>
      </c>
      <c r="K14" s="60">
        <f>SCBData!$D$65</f>
        <v>131832</v>
      </c>
      <c r="L14" s="387">
        <f t="shared" ref="L14" si="5">IF(ISERROR(K14/K$10*100),0,K14/K$10*100)</f>
        <v>3.0443370025085437</v>
      </c>
      <c r="M14" s="13"/>
    </row>
    <row r="15" spans="1:13" ht="24" customHeight="1">
      <c r="B15" s="78" t="s">
        <v>140</v>
      </c>
      <c r="C15" s="87"/>
      <c r="D15" s="79"/>
      <c r="E15" s="388">
        <f>SCBData!$E$62</f>
        <v>30</v>
      </c>
      <c r="F15" s="389">
        <f t="shared" si="1"/>
        <v>1.3250883392226149</v>
      </c>
      <c r="G15" s="388">
        <f>SCBData!$E$63</f>
        <v>593</v>
      </c>
      <c r="H15" s="389">
        <f t="shared" si="1"/>
        <v>1.3040131940626718</v>
      </c>
      <c r="I15" s="388">
        <f>SCBData!$E$64</f>
        <v>2110</v>
      </c>
      <c r="J15" s="389">
        <f t="shared" ref="J15" si="6">IF(ISERROR(I15/I$10*100),0,I15/I$10*100)</f>
        <v>1.6073496252056798</v>
      </c>
      <c r="K15" s="388">
        <f>SCBData!$E$65</f>
        <v>58685</v>
      </c>
      <c r="L15" s="390">
        <f t="shared" ref="L15" si="7">IF(ISERROR(K15/K$10*100),0,K15/K$10*100)</f>
        <v>1.3551862748969437</v>
      </c>
      <c r="M15" s="13"/>
    </row>
    <row r="16" spans="1:13" ht="24" customHeight="1">
      <c r="B16" s="62"/>
      <c r="C16" s="62"/>
      <c r="D16" s="62"/>
      <c r="E16" s="63"/>
      <c r="F16" s="85"/>
      <c r="G16" s="63"/>
      <c r="H16" s="85"/>
      <c r="I16" s="63"/>
      <c r="J16" s="85"/>
      <c r="K16" s="13"/>
    </row>
    <row r="17" spans="2:11" ht="24" customHeight="1">
      <c r="B17" s="63"/>
      <c r="C17" s="63"/>
      <c r="D17" s="85"/>
      <c r="E17" s="63"/>
      <c r="F17" s="85"/>
      <c r="G17" s="13"/>
    </row>
    <row r="18" spans="2:11" ht="24" customHeight="1">
      <c r="B18" s="63"/>
      <c r="C18" s="63"/>
      <c r="D18" s="85"/>
      <c r="E18" s="63"/>
      <c r="F18" s="85"/>
      <c r="G18" s="13"/>
    </row>
    <row r="19" spans="2:11" ht="24" customHeight="1">
      <c r="B19" s="63"/>
      <c r="C19" s="63"/>
      <c r="D19" s="85"/>
      <c r="E19" s="63"/>
      <c r="F19" s="85"/>
      <c r="G19" s="13"/>
    </row>
    <row r="20" spans="2:11" ht="24" customHeight="1">
      <c r="B20" s="63"/>
      <c r="C20" s="63"/>
      <c r="D20" s="85"/>
      <c r="E20" s="63"/>
      <c r="F20" s="85"/>
      <c r="G20" s="13"/>
    </row>
    <row r="21" spans="2:11" ht="24" customHeight="1">
      <c r="B21" s="63"/>
      <c r="C21" s="63"/>
      <c r="D21" s="85"/>
      <c r="E21" s="63"/>
      <c r="F21" s="85"/>
      <c r="G21" s="13"/>
    </row>
    <row r="22" spans="2:11" ht="24" customHeight="1">
      <c r="B22" s="63"/>
      <c r="C22" s="63"/>
      <c r="D22" s="85"/>
      <c r="E22" s="63"/>
      <c r="F22" s="85"/>
      <c r="G22" s="13"/>
    </row>
    <row r="23" spans="2:11" ht="24" customHeight="1">
      <c r="B23" s="63"/>
      <c r="C23" s="63"/>
      <c r="D23" s="85"/>
      <c r="E23" s="63"/>
      <c r="F23" s="85"/>
      <c r="G23" s="13"/>
    </row>
    <row r="24" spans="2:11" ht="24" customHeight="1">
      <c r="B24" s="62"/>
      <c r="C24" s="62"/>
      <c r="D24" s="62"/>
      <c r="E24" s="63"/>
      <c r="F24" s="85"/>
      <c r="G24" s="63"/>
      <c r="H24" s="85"/>
      <c r="I24" s="63"/>
      <c r="J24" s="85"/>
      <c r="K24" s="13"/>
    </row>
    <row r="25" spans="2:11" ht="24" customHeight="1">
      <c r="B25" s="62"/>
      <c r="C25" s="62"/>
      <c r="D25" s="62"/>
      <c r="E25" s="63"/>
      <c r="F25" s="85"/>
      <c r="G25" s="63"/>
      <c r="H25" s="85"/>
      <c r="I25" s="63"/>
      <c r="J25" s="85"/>
      <c r="K25" s="13"/>
    </row>
    <row r="26" spans="2:11" ht="24" customHeight="1">
      <c r="B26" s="62"/>
      <c r="C26" s="62"/>
      <c r="D26" s="62"/>
      <c r="E26" s="63"/>
      <c r="F26" s="85"/>
      <c r="G26" s="63"/>
      <c r="H26" s="85"/>
      <c r="I26" s="63"/>
      <c r="J26" s="85"/>
      <c r="K26" s="13"/>
    </row>
    <row r="27" spans="2:11" ht="24" customHeight="1">
      <c r="B27" s="62"/>
      <c r="C27" s="62"/>
      <c r="D27" s="62"/>
      <c r="E27" s="63"/>
      <c r="F27" s="85"/>
      <c r="G27" s="63"/>
      <c r="H27" s="85"/>
      <c r="I27" s="63"/>
      <c r="J27" s="85"/>
      <c r="K27" s="13"/>
    </row>
    <row r="28" spans="2:11" ht="24" customHeight="1">
      <c r="B28" s="62"/>
      <c r="C28" s="62"/>
      <c r="D28" s="62"/>
      <c r="E28" s="63"/>
      <c r="F28" s="85"/>
      <c r="G28" s="63"/>
      <c r="H28" s="85"/>
      <c r="I28" s="63"/>
      <c r="J28" s="85"/>
      <c r="K28" s="13"/>
    </row>
    <row r="29" spans="2:11" ht="24" customHeight="1">
      <c r="B29" s="62"/>
      <c r="C29" s="62"/>
      <c r="D29" s="62"/>
      <c r="E29" s="63"/>
      <c r="F29" s="85"/>
      <c r="G29" s="63"/>
      <c r="H29" s="85"/>
      <c r="I29" s="63"/>
      <c r="J29" s="85"/>
      <c r="K29" s="13"/>
    </row>
    <row r="30" spans="2:11" ht="24" customHeight="1">
      <c r="B30" s="62"/>
      <c r="C30" s="62"/>
      <c r="D30" s="62"/>
      <c r="E30" s="63"/>
      <c r="F30" s="85"/>
      <c r="G30" s="63"/>
      <c r="H30" s="85"/>
      <c r="I30" s="63"/>
      <c r="J30" s="85"/>
      <c r="K30" s="13"/>
    </row>
    <row r="31" spans="2:11" ht="15">
      <c r="B31" s="62"/>
      <c r="C31" s="62"/>
      <c r="D31" s="62"/>
      <c r="E31" s="63"/>
      <c r="F31" s="85"/>
      <c r="G31" s="63"/>
      <c r="H31" s="85"/>
      <c r="I31" s="63"/>
      <c r="J31" s="85"/>
      <c r="K31" s="13"/>
    </row>
    <row r="32" spans="2:11" ht="15">
      <c r="B32" s="62"/>
      <c r="C32" s="62"/>
      <c r="D32" s="62"/>
      <c r="E32" s="63"/>
      <c r="F32" s="85"/>
      <c r="G32" s="63"/>
      <c r="H32" s="85"/>
      <c r="I32" s="63"/>
      <c r="J32" s="85"/>
      <c r="K32" s="13"/>
    </row>
    <row r="33" spans="1:11" ht="15">
      <c r="B33" s="62"/>
      <c r="C33" s="62"/>
      <c r="D33" s="62"/>
      <c r="E33" s="63"/>
      <c r="F33" s="85"/>
      <c r="G33" s="63"/>
      <c r="H33" s="85"/>
      <c r="I33" s="63"/>
      <c r="J33" s="85"/>
      <c r="K33" s="13"/>
    </row>
    <row r="34" spans="1:11" s="43" customFormat="1" ht="18"/>
    <row r="35" spans="1:11" ht="15.6" customHeight="1">
      <c r="B35" s="517"/>
      <c r="C35" s="518"/>
      <c r="D35" s="518"/>
      <c r="E35" s="518"/>
      <c r="F35" s="518"/>
      <c r="G35" s="518"/>
      <c r="H35" s="518"/>
      <c r="I35" s="518"/>
      <c r="J35" s="518"/>
    </row>
    <row r="36" spans="1:11" s="272" customFormat="1" ht="15">
      <c r="A36" s="110"/>
    </row>
    <row r="37" spans="1:11" s="272" customFormat="1">
      <c r="B37" s="82"/>
      <c r="C37" s="82"/>
      <c r="D37" s="82"/>
      <c r="E37" s="82"/>
      <c r="F37" s="82"/>
      <c r="G37" s="82"/>
      <c r="H37" s="82"/>
      <c r="I37" s="82"/>
      <c r="J37" s="82"/>
      <c r="K37" s="32"/>
    </row>
  </sheetData>
  <mergeCells count="5">
    <mergeCell ref="E6:F8"/>
    <mergeCell ref="G6:H8"/>
    <mergeCell ref="K6:L8"/>
    <mergeCell ref="B35:J35"/>
    <mergeCell ref="I6:J8"/>
  </mergeCells>
  <pageMargins left="0.7" right="0.49" top="0.71" bottom="0.72" header="0.5" footer="0.5"/>
  <pageSetup paperSize="9" scale="67" orientation="portrait" r:id="rId1"/>
  <headerFooter alignWithMargins="0">
    <oddFooter>&amp;L&amp;Z&amp;F</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13</vt:i4>
      </vt:variant>
      <vt:variant>
        <vt:lpstr>Namngivna områden</vt:lpstr>
      </vt:variant>
      <vt:variant>
        <vt:i4>31</vt:i4>
      </vt:variant>
    </vt:vector>
  </HeadingPairs>
  <TitlesOfParts>
    <vt:vector size="44" baseType="lpstr">
      <vt:lpstr>Karta</vt:lpstr>
      <vt:lpstr>Antal lägenheter</vt:lpstr>
      <vt:lpstr>Flyttströmmar</vt:lpstr>
      <vt:lpstr>Befolkningsmängd</vt:lpstr>
      <vt:lpstr>Befolkningsutveckling</vt:lpstr>
      <vt:lpstr>Disponibel inkomst</vt:lpstr>
      <vt:lpstr>Arbetsmarknad</vt:lpstr>
      <vt:lpstr>Utbildning</vt:lpstr>
      <vt:lpstr>Fordon</vt:lpstr>
      <vt:lpstr>SCBdefinitioner</vt:lpstr>
      <vt:lpstr>Metadata</vt:lpstr>
      <vt:lpstr>Selektion</vt:lpstr>
      <vt:lpstr>SCBData</vt:lpstr>
      <vt:lpstr>__bookmark_1</vt:lpstr>
      <vt:lpstr>__bookmark_10</vt:lpstr>
      <vt:lpstr>__bookmark_11</vt:lpstr>
      <vt:lpstr>__bookmark_12</vt:lpstr>
      <vt:lpstr>__bookmark_13</vt:lpstr>
      <vt:lpstr>__bookmark_14</vt:lpstr>
      <vt:lpstr>__bookmark_15</vt:lpstr>
      <vt:lpstr>__bookmark_16</vt:lpstr>
      <vt:lpstr>__bookmark_17</vt:lpstr>
      <vt:lpstr>__bookmark_18</vt:lpstr>
      <vt:lpstr>__bookmark_19</vt:lpstr>
      <vt:lpstr>__bookmark_2</vt:lpstr>
      <vt:lpstr>__bookmark_20</vt:lpstr>
      <vt:lpstr>__bookmark_21</vt:lpstr>
      <vt:lpstr>__bookmark_3</vt:lpstr>
      <vt:lpstr>__bookmark_4</vt:lpstr>
      <vt:lpstr>__bookmark_5</vt:lpstr>
      <vt:lpstr>__bookmark_6</vt:lpstr>
      <vt:lpstr>__bookmark_7</vt:lpstr>
      <vt:lpstr>__bookmark_8</vt:lpstr>
      <vt:lpstr>__bookmark_9</vt:lpstr>
      <vt:lpstr>'Antal lägenheter'!Utskriftsområde</vt:lpstr>
      <vt:lpstr>Arbetsmarknad!Utskriftsområde</vt:lpstr>
      <vt:lpstr>Befolkningsmängd!Utskriftsområde</vt:lpstr>
      <vt:lpstr>Befolkningsutveckling!Utskriftsområde</vt:lpstr>
      <vt:lpstr>'Disponibel inkomst'!Utskriftsområde</vt:lpstr>
      <vt:lpstr>Flyttströmmar!Utskriftsområde</vt:lpstr>
      <vt:lpstr>Fordon!Utskriftsområde</vt:lpstr>
      <vt:lpstr>Karta!Utskriftsområde</vt:lpstr>
      <vt:lpstr>Utbildning!Utskriftsområde</vt:lpstr>
      <vt:lpstr>Karta!Utskriftsrubriker</vt:lpstr>
    </vt:vector>
  </TitlesOfParts>
  <Manager>Sign On AB</Manager>
  <Company>Riksbyggen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Statistikrapport</dc:title>
  <dc:creator>Statistiska Centralbyrån / Viamap AB</dc:creator>
  <dc:description>Utgåva01_x000d_ 2006.06</dc:description>
  <cp:lastModifiedBy>Uffe Svensson</cp:lastModifiedBy>
  <cp:lastPrinted>2016-10-25T19:33:38Z</cp:lastPrinted>
  <dcterms:created xsi:type="dcterms:W3CDTF">2006-01-19T07:25:49Z</dcterms:created>
  <dcterms:modified xsi:type="dcterms:W3CDTF">2016-12-08T08:11:50Z</dcterms:modified>
</cp:coreProperties>
</file>